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drawings/drawing23.xml" ContentType="application/vnd.openxmlformats-officedocument.drawing+xml"/>
  <Override PartName="/xl/charts/chart26.xml" ContentType="application/vnd.openxmlformats-officedocument.drawingml.chart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drawings/drawing25.xml" ContentType="application/vnd.openxmlformats-officedocument.drawing+xml"/>
  <Override PartName="/xl/charts/chart28.xml" ContentType="application/vnd.openxmlformats-officedocument.drawingml.chart+xml"/>
  <Override PartName="/xl/drawings/drawing26.xml" ContentType="application/vnd.openxmlformats-officedocument.drawing+xml"/>
  <Override PartName="/xl/charts/chart29.xml" ContentType="application/vnd.openxmlformats-officedocument.drawingml.chart+xml"/>
  <Override PartName="/xl/drawings/drawing27.xml" ContentType="application/vnd.openxmlformats-officedocument.drawing+xml"/>
  <Override PartName="/xl/charts/chart30.xml" ContentType="application/vnd.openxmlformats-officedocument.drawingml.chart+xml"/>
  <Override PartName="/xl/drawings/drawing28.xml" ContentType="application/vnd.openxmlformats-officedocument.drawing+xml"/>
  <Override PartName="/xl/charts/chart31.xml" ContentType="application/vnd.openxmlformats-officedocument.drawingml.chart+xml"/>
  <Override PartName="/xl/drawings/drawing29.xml" ContentType="application/vnd.openxmlformats-officedocument.drawing+xml"/>
  <Override PartName="/xl/charts/chart32.xml" ContentType="application/vnd.openxmlformats-officedocument.drawingml.chart+xml"/>
  <Override PartName="/xl/drawings/drawing30.xml" ContentType="application/vnd.openxmlformats-officedocument.drawing+xml"/>
  <Override PartName="/xl/charts/chart33.xml" ContentType="application/vnd.openxmlformats-officedocument.drawingml.chart+xml"/>
  <Override PartName="/xl/drawings/drawing31.xml" ContentType="application/vnd.openxmlformats-officedocument.drawing+xml"/>
  <Override PartName="/xl/charts/chart34.xml" ContentType="application/vnd.openxmlformats-officedocument.drawingml.chart+xml"/>
  <Override PartName="/xl/drawings/drawing32.xml" ContentType="application/vnd.openxmlformats-officedocument.drawing+xml"/>
  <Override PartName="/xl/charts/chart35.xml" ContentType="application/vnd.openxmlformats-officedocument.drawingml.chart+xml"/>
  <Override PartName="/xl/drawings/drawing33.xml" ContentType="application/vnd.openxmlformats-officedocument.drawing+xml"/>
  <Override PartName="/xl/charts/chart36.xml" ContentType="application/vnd.openxmlformats-officedocument.drawingml.chart+xml"/>
  <Override PartName="/xl/drawings/drawing34.xml" ContentType="application/vnd.openxmlformats-officedocument.drawing+xml"/>
  <Override PartName="/xl/charts/chart37.xml" ContentType="application/vnd.openxmlformats-officedocument.drawingml.chart+xml"/>
  <Override PartName="/xl/drawings/drawing35.xml" ContentType="application/vnd.openxmlformats-officedocument.drawing+xml"/>
  <Override PartName="/xl/charts/chart38.xml" ContentType="application/vnd.openxmlformats-officedocument.drawingml.chart+xml"/>
  <Override PartName="/xl/drawings/drawing36.xml" ContentType="application/vnd.openxmlformats-officedocument.drawing+xml"/>
  <Override PartName="/xl/charts/chart39.xml" ContentType="application/vnd.openxmlformats-officedocument.drawingml.chart+xml"/>
  <Override PartName="/xl/drawings/drawing37.xml" ContentType="application/vnd.openxmlformats-officedocument.drawing+xml"/>
  <Override PartName="/xl/charts/chart40.xml" ContentType="application/vnd.openxmlformats-officedocument.drawingml.chart+xml"/>
  <Override PartName="/xl/drawings/drawing38.xml" ContentType="application/vnd.openxmlformats-officedocument.drawing+xml"/>
  <Override PartName="/xl/charts/chart41.xml" ContentType="application/vnd.openxmlformats-officedocument.drawingml.chart+xml"/>
  <Override PartName="/xl/drawings/drawing39.xml" ContentType="application/vnd.openxmlformats-officedocument.drawing+xml"/>
  <Override PartName="/xl/charts/chart42.xml" ContentType="application/vnd.openxmlformats-officedocument.drawingml.chart+xml"/>
  <Override PartName="/xl/drawings/drawing40.xml" ContentType="application/vnd.openxmlformats-officedocument.drawing+xml"/>
  <Override PartName="/xl/charts/chart43.xml" ContentType="application/vnd.openxmlformats-officedocument.drawingml.chart+xml"/>
  <Override PartName="/xl/drawings/drawing41.xml" ContentType="application/vnd.openxmlformats-officedocument.drawing+xml"/>
  <Override PartName="/xl/charts/chart44.xml" ContentType="application/vnd.openxmlformats-officedocument.drawingml.chart+xml"/>
  <Override PartName="/xl/drawings/drawing42.xml" ContentType="application/vnd.openxmlformats-officedocument.drawing+xml"/>
  <Override PartName="/xl/charts/chart45.xml" ContentType="application/vnd.openxmlformats-officedocument.drawingml.chart+xml"/>
  <Override PartName="/xl/drawings/drawing43.xml" ContentType="application/vnd.openxmlformats-officedocument.drawing+xml"/>
  <Override PartName="/xl/charts/chart46.xml" ContentType="application/vnd.openxmlformats-officedocument.drawingml.chart+xml"/>
  <Override PartName="/xl/drawings/drawing44.xml" ContentType="application/vnd.openxmlformats-officedocument.drawing+xml"/>
  <Override PartName="/xl/charts/chart47.xml" ContentType="application/vnd.openxmlformats-officedocument.drawingml.chart+xml"/>
  <Override PartName="/xl/drawings/drawing45.xml" ContentType="application/vnd.openxmlformats-officedocument.drawing+xml"/>
  <Override PartName="/xl/charts/chart48.xml" ContentType="application/vnd.openxmlformats-officedocument.drawingml.chart+xml"/>
  <Override PartName="/xl/drawings/drawing46.xml" ContentType="application/vnd.openxmlformats-officedocument.drawing+xml"/>
  <Override PartName="/xl/charts/chart49.xml" ContentType="application/vnd.openxmlformats-officedocument.drawingml.chart+xml"/>
  <Override PartName="/xl/drawings/drawing47.xml" ContentType="application/vnd.openxmlformats-officedocument.drawing+xml"/>
  <Override PartName="/xl/charts/chart50.xml" ContentType="application/vnd.openxmlformats-officedocument.drawingml.chart+xml"/>
  <Override PartName="/xl/drawings/drawing48.xml" ContentType="application/vnd.openxmlformats-officedocument.drawing+xml"/>
  <Override PartName="/xl/charts/chart51.xml" ContentType="application/vnd.openxmlformats-officedocument.drawingml.chart+xml"/>
  <Override PartName="/xl/drawings/drawing49.xml" ContentType="application/vnd.openxmlformats-officedocument.drawing+xml"/>
  <Override PartName="/xl/charts/chart52.xml" ContentType="application/vnd.openxmlformats-officedocument.drawingml.chart+xml"/>
  <Override PartName="/xl/drawings/drawing50.xml" ContentType="application/vnd.openxmlformats-officedocument.drawing+xml"/>
  <Override PartName="/xl/charts/chart53.xml" ContentType="application/vnd.openxmlformats-officedocument.drawingml.chart+xml"/>
  <Override PartName="/xl/drawings/drawing51.xml" ContentType="application/vnd.openxmlformats-officedocument.drawing+xml"/>
  <Override PartName="/xl/charts/chart54.xml" ContentType="application/vnd.openxmlformats-officedocument.drawingml.chart+xml"/>
  <Override PartName="/xl/drawings/drawing52.xml" ContentType="application/vnd.openxmlformats-officedocument.drawing+xml"/>
  <Override PartName="/xl/charts/chart55.xml" ContentType="application/vnd.openxmlformats-officedocument.drawingml.chart+xml"/>
  <Override PartName="/xl/drawings/drawing53.xml" ContentType="application/vnd.openxmlformats-officedocument.drawing+xml"/>
  <Override PartName="/xl/charts/chart56.xml" ContentType="application/vnd.openxmlformats-officedocument.drawingml.chart+xml"/>
  <Override PartName="/xl/drawings/drawing54.xml" ContentType="application/vnd.openxmlformats-officedocument.drawing+xml"/>
  <Override PartName="/xl/charts/chart57.xml" ContentType="application/vnd.openxmlformats-officedocument.drawingml.chart+xml"/>
  <Override PartName="/xl/drawings/drawing55.xml" ContentType="application/vnd.openxmlformats-officedocument.drawing+xml"/>
  <Override PartName="/xl/charts/chart58.xml" ContentType="application/vnd.openxmlformats-officedocument.drawingml.chart+xml"/>
  <Override PartName="/xl/drawings/drawing56.xml" ContentType="application/vnd.openxmlformats-officedocument.drawing+xml"/>
  <Override PartName="/xl/charts/chart59.xml" ContentType="application/vnd.openxmlformats-officedocument.drawingml.chart+xml"/>
  <Override PartName="/xl/drawings/drawing57.xml" ContentType="application/vnd.openxmlformats-officedocument.drawing+xml"/>
  <Override PartName="/xl/charts/chart60.xml" ContentType="application/vnd.openxmlformats-officedocument.drawingml.chart+xml"/>
  <Override PartName="/xl/drawings/drawing58.xml" ContentType="application/vnd.openxmlformats-officedocument.drawing+xml"/>
  <Override PartName="/xl/charts/chart61.xml" ContentType="application/vnd.openxmlformats-officedocument.drawingml.chart+xml"/>
  <Override PartName="/xl/drawings/drawing59.xml" ContentType="application/vnd.openxmlformats-officedocument.drawing+xml"/>
  <Override PartName="/xl/charts/chart62.xml" ContentType="application/vnd.openxmlformats-officedocument.drawingml.chart+xml"/>
  <Override PartName="/xl/drawings/drawing60.xml" ContentType="application/vnd.openxmlformats-officedocument.drawing+xml"/>
  <Override PartName="/xl/charts/chart63.xml" ContentType="application/vnd.openxmlformats-officedocument.drawingml.chart+xml"/>
  <Override PartName="/xl/drawings/drawing61.xml" ContentType="application/vnd.openxmlformats-officedocument.drawing+xml"/>
  <Override PartName="/xl/charts/chart64.xml" ContentType="application/vnd.openxmlformats-officedocument.drawingml.chart+xml"/>
  <Override PartName="/xl/drawings/drawing62.xml" ContentType="application/vnd.openxmlformats-officedocument.drawing+xml"/>
  <Override PartName="/xl/charts/chart65.xml" ContentType="application/vnd.openxmlformats-officedocument.drawingml.chart+xml"/>
  <Override PartName="/xl/drawings/drawing63.xml" ContentType="application/vnd.openxmlformats-officedocument.drawing+xml"/>
  <Override PartName="/xl/charts/chart66.xml" ContentType="application/vnd.openxmlformats-officedocument.drawingml.chart+xml"/>
  <Override PartName="/xl/drawings/drawing64.xml" ContentType="application/vnd.openxmlformats-officedocument.drawing+xml"/>
  <Override PartName="/xl/charts/chart67.xml" ContentType="application/vnd.openxmlformats-officedocument.drawingml.chart+xml"/>
  <Override PartName="/xl/drawings/drawing65.xml" ContentType="application/vnd.openxmlformats-officedocument.drawing+xml"/>
  <Override PartName="/xl/charts/chart68.xml" ContentType="application/vnd.openxmlformats-officedocument.drawingml.chart+xml"/>
  <Override PartName="/xl/drawings/drawing66.xml" ContentType="application/vnd.openxmlformats-officedocument.drawing+xml"/>
  <Override PartName="/xl/charts/chart69.xml" ContentType="application/vnd.openxmlformats-officedocument.drawingml.chart+xml"/>
  <Override PartName="/xl/drawings/drawing67.xml" ContentType="application/vnd.openxmlformats-officedocument.drawing+xml"/>
  <Override PartName="/xl/charts/chart70.xml" ContentType="application/vnd.openxmlformats-officedocument.drawingml.chart+xml"/>
  <Override PartName="/xl/drawings/drawing68.xml" ContentType="application/vnd.openxmlformats-officedocument.drawing+xml"/>
  <Override PartName="/xl/charts/chart71.xml" ContentType="application/vnd.openxmlformats-officedocument.drawingml.chart+xml"/>
  <Override PartName="/xl/drawings/drawing69.xml" ContentType="application/vnd.openxmlformats-officedocument.drawing+xml"/>
  <Override PartName="/xl/charts/chart72.xml" ContentType="application/vnd.openxmlformats-officedocument.drawingml.chart+xml"/>
  <Override PartName="/xl/drawings/drawing70.xml" ContentType="application/vnd.openxmlformats-officedocument.drawing+xml"/>
  <Override PartName="/xl/charts/chart73.xml" ContentType="application/vnd.openxmlformats-officedocument.drawingml.chart+xml"/>
  <Override PartName="/xl/drawings/drawing71.xml" ContentType="application/vnd.openxmlformats-officedocument.drawing+xml"/>
  <Override PartName="/xl/charts/chart74.xml" ContentType="application/vnd.openxmlformats-officedocument.drawingml.chart+xml"/>
  <Override PartName="/xl/drawings/drawing72.xml" ContentType="application/vnd.openxmlformats-officedocument.drawing+xml"/>
  <Override PartName="/xl/charts/chart75.xml" ContentType="application/vnd.openxmlformats-officedocument.drawingml.chart+xml"/>
  <Override PartName="/xl/drawings/drawing73.xml" ContentType="application/vnd.openxmlformats-officedocument.drawing+xml"/>
  <Override PartName="/xl/charts/chart76.xml" ContentType="application/vnd.openxmlformats-officedocument.drawingml.chart+xml"/>
  <Override PartName="/xl/drawings/drawing74.xml" ContentType="application/vnd.openxmlformats-officedocument.drawing+xml"/>
  <Override PartName="/xl/charts/chart77.xml" ContentType="application/vnd.openxmlformats-officedocument.drawingml.chart+xml"/>
  <Override PartName="/xl/drawings/drawing75.xml" ContentType="application/vnd.openxmlformats-officedocument.drawing+xml"/>
  <Override PartName="/xl/charts/chart78.xml" ContentType="application/vnd.openxmlformats-officedocument.drawingml.chart+xml"/>
  <Override PartName="/xl/drawings/drawing76.xml" ContentType="application/vnd.openxmlformats-officedocument.drawing+xml"/>
  <Override PartName="/xl/charts/chart79.xml" ContentType="application/vnd.openxmlformats-officedocument.drawingml.chart+xml"/>
  <Override PartName="/xl/drawings/drawing77.xml" ContentType="application/vnd.openxmlformats-officedocument.drawing+xml"/>
  <Override PartName="/xl/charts/chart80.xml" ContentType="application/vnd.openxmlformats-officedocument.drawingml.chart+xml"/>
  <Override PartName="/xl/drawings/drawing78.xml" ContentType="application/vnd.openxmlformats-officedocument.drawing+xml"/>
  <Override PartName="/xl/charts/chart81.xml" ContentType="application/vnd.openxmlformats-officedocument.drawingml.chart+xml"/>
  <Override PartName="/xl/drawings/drawing79.xml" ContentType="application/vnd.openxmlformats-officedocument.drawing+xml"/>
  <Override PartName="/xl/charts/chart82.xml" ContentType="application/vnd.openxmlformats-officedocument.drawingml.chart+xml"/>
  <Override PartName="/xl/drawings/drawing80.xml" ContentType="application/vnd.openxmlformats-officedocument.drawing+xml"/>
  <Override PartName="/xl/charts/chart83.xml" ContentType="application/vnd.openxmlformats-officedocument.drawingml.chart+xml"/>
  <Override PartName="/xl/drawings/drawing81.xml" ContentType="application/vnd.openxmlformats-officedocument.drawing+xml"/>
  <Override PartName="/xl/charts/chart84.xml" ContentType="application/vnd.openxmlformats-officedocument.drawingml.chart+xml"/>
  <Override PartName="/xl/drawings/drawing82.xml" ContentType="application/vnd.openxmlformats-officedocument.drawing+xml"/>
  <Override PartName="/xl/charts/chart85.xml" ContentType="application/vnd.openxmlformats-officedocument.drawingml.chart+xml"/>
  <Override PartName="/xl/drawings/drawing83.xml" ContentType="application/vnd.openxmlformats-officedocument.drawing+xml"/>
  <Override PartName="/xl/charts/chart86.xml" ContentType="application/vnd.openxmlformats-officedocument.drawingml.chart+xml"/>
  <Override PartName="/xl/drawings/drawing84.xml" ContentType="application/vnd.openxmlformats-officedocument.drawing+xml"/>
  <Override PartName="/xl/charts/chart87.xml" ContentType="application/vnd.openxmlformats-officedocument.drawingml.chart+xml"/>
  <Override PartName="/xl/drawings/drawing85.xml" ContentType="application/vnd.openxmlformats-officedocument.drawing+xml"/>
  <Override PartName="/xl/charts/chart88.xml" ContentType="application/vnd.openxmlformats-officedocument.drawingml.chart+xml"/>
  <Override PartName="/xl/drawings/drawing86.xml" ContentType="application/vnd.openxmlformats-officedocument.drawing+xml"/>
  <Override PartName="/xl/charts/chart89.xml" ContentType="application/vnd.openxmlformats-officedocument.drawingml.chart+xml"/>
  <Override PartName="/xl/drawings/drawing87.xml" ContentType="application/vnd.openxmlformats-officedocument.drawing+xml"/>
  <Override PartName="/xl/charts/chart90.xml" ContentType="application/vnd.openxmlformats-officedocument.drawingml.chart+xml"/>
  <Override PartName="/xl/drawings/drawing88.xml" ContentType="application/vnd.openxmlformats-officedocument.drawing+xml"/>
  <Override PartName="/xl/charts/chart91.xml" ContentType="application/vnd.openxmlformats-officedocument.drawingml.chart+xml"/>
  <Override PartName="/xl/drawings/drawing89.xml" ContentType="application/vnd.openxmlformats-officedocument.drawing+xml"/>
  <Override PartName="/xl/charts/chart92.xml" ContentType="application/vnd.openxmlformats-officedocument.drawingml.chart+xml"/>
  <Override PartName="/xl/drawings/drawing90.xml" ContentType="application/vnd.openxmlformats-officedocument.drawing+xml"/>
  <Override PartName="/xl/charts/chart93.xml" ContentType="application/vnd.openxmlformats-officedocument.drawingml.chart+xml"/>
  <Override PartName="/xl/drawings/drawing91.xml" ContentType="application/vnd.openxmlformats-officedocument.drawing+xml"/>
  <Override PartName="/xl/charts/chart94.xml" ContentType="application/vnd.openxmlformats-officedocument.drawingml.chart+xml"/>
  <Override PartName="/xl/drawings/drawing92.xml" ContentType="application/vnd.openxmlformats-officedocument.drawing+xml"/>
  <Override PartName="/xl/charts/chart95.xml" ContentType="application/vnd.openxmlformats-officedocument.drawingml.chart+xml"/>
  <Override PartName="/xl/drawings/drawing93.xml" ContentType="application/vnd.openxmlformats-officedocument.drawing+xml"/>
  <Override PartName="/xl/charts/chart96.xml" ContentType="application/vnd.openxmlformats-officedocument.drawingml.chart+xml"/>
  <Override PartName="/xl/drawings/drawing94.xml" ContentType="application/vnd.openxmlformats-officedocument.drawing+xml"/>
  <Override PartName="/xl/charts/chart97.xml" ContentType="application/vnd.openxmlformats-officedocument.drawingml.chart+xml"/>
  <Override PartName="/xl/drawings/drawing95.xml" ContentType="application/vnd.openxmlformats-officedocument.drawing+xml"/>
  <Override PartName="/xl/charts/chart98.xml" ContentType="application/vnd.openxmlformats-officedocument.drawingml.chart+xml"/>
  <Override PartName="/xl/drawings/drawing96.xml" ContentType="application/vnd.openxmlformats-officedocument.drawing+xml"/>
  <Override PartName="/xl/charts/chart99.xml" ContentType="application/vnd.openxmlformats-officedocument.drawingml.chart+xml"/>
  <Override PartName="/xl/drawings/drawing97.xml" ContentType="application/vnd.openxmlformats-officedocument.drawing+xml"/>
  <Override PartName="/xl/charts/chart100.xml" ContentType="application/vnd.openxmlformats-officedocument.drawingml.chart+xml"/>
  <Override PartName="/xl/drawings/drawing98.xml" ContentType="application/vnd.openxmlformats-officedocument.drawing+xml"/>
  <Override PartName="/xl/charts/chart101.xml" ContentType="application/vnd.openxmlformats-officedocument.drawingml.chart+xml"/>
  <Override PartName="/xl/drawings/drawing99.xml" ContentType="application/vnd.openxmlformats-officedocument.drawing+xml"/>
  <Override PartName="/xl/charts/chart102.xml" ContentType="application/vnd.openxmlformats-officedocument.drawingml.chart+xml"/>
  <Override PartName="/xl/drawings/drawing100.xml" ContentType="application/vnd.openxmlformats-officedocument.drawing+xml"/>
  <Override PartName="/xl/charts/chart103.xml" ContentType="application/vnd.openxmlformats-officedocument.drawingml.chart+xml"/>
  <Override PartName="/xl/drawings/drawing101.xml" ContentType="application/vnd.openxmlformats-officedocument.drawing+xml"/>
  <Override PartName="/xl/charts/chart104.xml" ContentType="application/vnd.openxmlformats-officedocument.drawingml.chart+xml"/>
  <Override PartName="/xl/drawings/drawing102.xml" ContentType="application/vnd.openxmlformats-officedocument.drawing+xml"/>
  <Override PartName="/xl/charts/chart105.xml" ContentType="application/vnd.openxmlformats-officedocument.drawingml.chart+xml"/>
  <Override PartName="/xl/drawings/drawing103.xml" ContentType="application/vnd.openxmlformats-officedocument.drawing+xml"/>
  <Override PartName="/xl/charts/chart106.xml" ContentType="application/vnd.openxmlformats-officedocument.drawingml.chart+xml"/>
  <Override PartName="/xl/drawings/drawing104.xml" ContentType="application/vnd.openxmlformats-officedocument.drawing+xml"/>
  <Override PartName="/xl/charts/chart107.xml" ContentType="application/vnd.openxmlformats-officedocument.drawingml.chart+xml"/>
  <Override PartName="/xl/drawings/drawing105.xml" ContentType="application/vnd.openxmlformats-officedocument.drawing+xml"/>
  <Override PartName="/xl/charts/chart108.xml" ContentType="application/vnd.openxmlformats-officedocument.drawingml.chart+xml"/>
  <Override PartName="/xl/drawings/drawing106.xml" ContentType="application/vnd.openxmlformats-officedocument.drawing+xml"/>
  <Override PartName="/xl/charts/chart109.xml" ContentType="application/vnd.openxmlformats-officedocument.drawingml.chart+xml"/>
  <Override PartName="/xl/drawings/drawing107.xml" ContentType="application/vnd.openxmlformats-officedocument.drawing+xml"/>
  <Override PartName="/xl/charts/chart110.xml" ContentType="application/vnd.openxmlformats-officedocument.drawingml.chart+xml"/>
  <Override PartName="/xl/drawings/drawing108.xml" ContentType="application/vnd.openxmlformats-officedocument.drawing+xml"/>
  <Override PartName="/xl/charts/chart111.xml" ContentType="application/vnd.openxmlformats-officedocument.drawingml.chart+xml"/>
  <Override PartName="/xl/drawings/drawing109.xml" ContentType="application/vnd.openxmlformats-officedocument.drawing+xml"/>
  <Override PartName="/xl/charts/chart112.xml" ContentType="application/vnd.openxmlformats-officedocument.drawingml.chart+xml"/>
  <Override PartName="/xl/drawings/drawing110.xml" ContentType="application/vnd.openxmlformats-officedocument.drawing+xml"/>
  <Override PartName="/xl/charts/chart113.xml" ContentType="application/vnd.openxmlformats-officedocument.drawingml.chart+xml"/>
  <Override PartName="/xl/drawings/drawing111.xml" ContentType="application/vnd.openxmlformats-officedocument.drawing+xml"/>
  <Override PartName="/xl/charts/chart114.xml" ContentType="application/vnd.openxmlformats-officedocument.drawingml.chart+xml"/>
  <Override PartName="/xl/drawings/drawing112.xml" ContentType="application/vnd.openxmlformats-officedocument.drawing+xml"/>
  <Override PartName="/xl/charts/chart115.xml" ContentType="application/vnd.openxmlformats-officedocument.drawingml.chart+xml"/>
  <Override PartName="/xl/drawings/drawing113.xml" ContentType="application/vnd.openxmlformats-officedocument.drawing+xml"/>
  <Override PartName="/xl/charts/chart116.xml" ContentType="application/vnd.openxmlformats-officedocument.drawingml.chart+xml"/>
  <Override PartName="/xl/drawings/drawing114.xml" ContentType="application/vnd.openxmlformats-officedocument.drawing+xml"/>
  <Override PartName="/xl/charts/chart117.xml" ContentType="application/vnd.openxmlformats-officedocument.drawingml.chart+xml"/>
  <Override PartName="/xl/drawings/drawing115.xml" ContentType="application/vnd.openxmlformats-officedocument.drawing+xml"/>
  <Override PartName="/xl/charts/chart118.xml" ContentType="application/vnd.openxmlformats-officedocument.drawingml.chart+xml"/>
  <Override PartName="/xl/drawings/drawing116.xml" ContentType="application/vnd.openxmlformats-officedocument.drawing+xml"/>
  <Override PartName="/xl/charts/chart119.xml" ContentType="application/vnd.openxmlformats-officedocument.drawingml.chart+xml"/>
  <Override PartName="/xl/drawings/drawing117.xml" ContentType="application/vnd.openxmlformats-officedocument.drawing+xml"/>
  <Override PartName="/xl/charts/chart120.xml" ContentType="application/vnd.openxmlformats-officedocument.drawingml.chart+xml"/>
  <Override PartName="/xl/drawings/drawing118.xml" ContentType="application/vnd.openxmlformats-officedocument.drawing+xml"/>
  <Override PartName="/xl/charts/chart121.xml" ContentType="application/vnd.openxmlformats-officedocument.drawingml.chart+xml"/>
  <Override PartName="/xl/drawings/drawing119.xml" ContentType="application/vnd.openxmlformats-officedocument.drawing+xml"/>
  <Override PartName="/xl/charts/chart122.xml" ContentType="application/vnd.openxmlformats-officedocument.drawingml.chart+xml"/>
  <Override PartName="/xl/drawings/drawing120.xml" ContentType="application/vnd.openxmlformats-officedocument.drawing+xml"/>
  <Override PartName="/xl/charts/chart123.xml" ContentType="application/vnd.openxmlformats-officedocument.drawingml.chart+xml"/>
  <Override PartName="/xl/drawings/drawing121.xml" ContentType="application/vnd.openxmlformats-officedocument.drawing+xml"/>
  <Override PartName="/xl/charts/chart124.xml" ContentType="application/vnd.openxmlformats-officedocument.drawingml.chart+xml"/>
  <Override PartName="/xl/drawings/drawing122.xml" ContentType="application/vnd.openxmlformats-officedocument.drawing+xml"/>
  <Override PartName="/xl/charts/chart125.xml" ContentType="application/vnd.openxmlformats-officedocument.drawingml.chart+xml"/>
  <Override PartName="/xl/drawings/drawing123.xml" ContentType="application/vnd.openxmlformats-officedocument.drawing+xml"/>
  <Override PartName="/xl/charts/chart126.xml" ContentType="application/vnd.openxmlformats-officedocument.drawingml.chart+xml"/>
  <Override PartName="/xl/drawings/drawing124.xml" ContentType="application/vnd.openxmlformats-officedocument.drawing+xml"/>
  <Override PartName="/xl/charts/chart127.xml" ContentType="application/vnd.openxmlformats-officedocument.drawingml.chart+xml"/>
  <Override PartName="/xl/drawings/drawing125.xml" ContentType="application/vnd.openxmlformats-officedocument.drawing+xml"/>
  <Override PartName="/xl/charts/chart128.xml" ContentType="application/vnd.openxmlformats-officedocument.drawingml.chart+xml"/>
  <Override PartName="/xl/drawings/drawing126.xml" ContentType="application/vnd.openxmlformats-officedocument.drawing+xml"/>
  <Override PartName="/xl/charts/chart129.xml" ContentType="application/vnd.openxmlformats-officedocument.drawingml.chart+xml"/>
  <Override PartName="/xl/drawings/drawing127.xml" ContentType="application/vnd.openxmlformats-officedocument.drawing+xml"/>
  <Override PartName="/xl/charts/chart130.xml" ContentType="application/vnd.openxmlformats-officedocument.drawingml.chart+xml"/>
  <Override PartName="/xl/drawings/drawing128.xml" ContentType="application/vnd.openxmlformats-officedocument.drawing+xml"/>
  <Override PartName="/xl/charts/chart131.xml" ContentType="application/vnd.openxmlformats-officedocument.drawingml.chart+xml"/>
  <Override PartName="/xl/drawings/drawing129.xml" ContentType="application/vnd.openxmlformats-officedocument.drawing+xml"/>
  <Override PartName="/xl/charts/chart132.xml" ContentType="application/vnd.openxmlformats-officedocument.drawingml.chart+xml"/>
  <Override PartName="/xl/drawings/drawing130.xml" ContentType="application/vnd.openxmlformats-officedocument.drawing+xml"/>
  <Override PartName="/xl/charts/chart133.xml" ContentType="application/vnd.openxmlformats-officedocument.drawingml.chart+xml"/>
  <Override PartName="/xl/drawings/drawing131.xml" ContentType="application/vnd.openxmlformats-officedocument.drawing+xml"/>
  <Override PartName="/xl/charts/chart134.xml" ContentType="application/vnd.openxmlformats-officedocument.drawingml.chart+xml"/>
  <Override PartName="/xl/drawings/drawing132.xml" ContentType="application/vnd.openxmlformats-officedocument.drawing+xml"/>
  <Override PartName="/xl/charts/chart135.xml" ContentType="application/vnd.openxmlformats-officedocument.drawingml.chart+xml"/>
  <Override PartName="/xl/drawings/drawing133.xml" ContentType="application/vnd.openxmlformats-officedocument.drawing+xml"/>
  <Override PartName="/xl/charts/chart136.xml" ContentType="application/vnd.openxmlformats-officedocument.drawingml.chart+xml"/>
  <Override PartName="/xl/drawings/drawing134.xml" ContentType="application/vnd.openxmlformats-officedocument.drawing+xml"/>
  <Override PartName="/xl/charts/chart137.xml" ContentType="application/vnd.openxmlformats-officedocument.drawingml.chart+xml"/>
  <Override PartName="/xl/drawings/drawing135.xml" ContentType="application/vnd.openxmlformats-officedocument.drawing+xml"/>
  <Override PartName="/xl/charts/chart138.xml" ContentType="application/vnd.openxmlformats-officedocument.drawingml.chart+xml"/>
  <Override PartName="/xl/drawings/drawing136.xml" ContentType="application/vnd.openxmlformats-officedocument.drawing+xml"/>
  <Override PartName="/xl/charts/chart139.xml" ContentType="application/vnd.openxmlformats-officedocument.drawingml.chart+xml"/>
  <Override PartName="/xl/drawings/drawing137.xml" ContentType="application/vnd.openxmlformats-officedocument.drawing+xml"/>
  <Override PartName="/xl/charts/chart140.xml" ContentType="application/vnd.openxmlformats-officedocument.drawingml.chart+xml"/>
  <Override PartName="/xl/drawings/drawing138.xml" ContentType="application/vnd.openxmlformats-officedocument.drawing+xml"/>
  <Override PartName="/xl/charts/chart141.xml" ContentType="application/vnd.openxmlformats-officedocument.drawingml.chart+xml"/>
  <Override PartName="/xl/drawings/drawing139.xml" ContentType="application/vnd.openxmlformats-officedocument.drawing+xml"/>
  <Override PartName="/xl/charts/chart142.xml" ContentType="application/vnd.openxmlformats-officedocument.drawingml.chart+xml"/>
  <Override PartName="/xl/drawings/drawing140.xml" ContentType="application/vnd.openxmlformats-officedocument.drawing+xml"/>
  <Override PartName="/xl/charts/chart143.xml" ContentType="application/vnd.openxmlformats-officedocument.drawingml.chart+xml"/>
  <Override PartName="/xl/drawings/drawing141.xml" ContentType="application/vnd.openxmlformats-officedocument.drawing+xml"/>
  <Override PartName="/xl/charts/chart144.xml" ContentType="application/vnd.openxmlformats-officedocument.drawingml.chart+xml"/>
  <Override PartName="/xl/drawings/drawing142.xml" ContentType="application/vnd.openxmlformats-officedocument.drawing+xml"/>
  <Override PartName="/xl/charts/chart145.xml" ContentType="application/vnd.openxmlformats-officedocument.drawingml.chart+xml"/>
  <Override PartName="/xl/drawings/drawing143.xml" ContentType="application/vnd.openxmlformats-officedocument.drawing+xml"/>
  <Override PartName="/xl/charts/chart146.xml" ContentType="application/vnd.openxmlformats-officedocument.drawingml.chart+xml"/>
  <Override PartName="/xl/drawings/drawing144.xml" ContentType="application/vnd.openxmlformats-officedocument.drawing+xml"/>
  <Override PartName="/xl/charts/chart147.xml" ContentType="application/vnd.openxmlformats-officedocument.drawingml.chart+xml"/>
  <Override PartName="/xl/drawings/drawing145.xml" ContentType="application/vnd.openxmlformats-officedocument.drawing+xml"/>
  <Override PartName="/xl/charts/chart148.xml" ContentType="application/vnd.openxmlformats-officedocument.drawingml.chart+xml"/>
  <Override PartName="/xl/drawings/drawing146.xml" ContentType="application/vnd.openxmlformats-officedocument.drawing+xml"/>
  <Override PartName="/xl/charts/chart149.xml" ContentType="application/vnd.openxmlformats-officedocument.drawingml.chart+xml"/>
  <Override PartName="/xl/drawings/drawing147.xml" ContentType="application/vnd.openxmlformats-officedocument.drawing+xml"/>
  <Override PartName="/xl/charts/chart150.xml" ContentType="application/vnd.openxmlformats-officedocument.drawingml.chart+xml"/>
  <Override PartName="/xl/drawings/drawing148.xml" ContentType="application/vnd.openxmlformats-officedocument.drawing+xml"/>
  <Override PartName="/xl/charts/chart151.xml" ContentType="application/vnd.openxmlformats-officedocument.drawingml.chart+xml"/>
  <Override PartName="/xl/drawings/drawing149.xml" ContentType="application/vnd.openxmlformats-officedocument.drawing+xml"/>
  <Override PartName="/xl/charts/chart152.xml" ContentType="application/vnd.openxmlformats-officedocument.drawingml.chart+xml"/>
  <Override PartName="/xl/drawings/drawing150.xml" ContentType="application/vnd.openxmlformats-officedocument.drawing+xml"/>
  <Override PartName="/xl/charts/chart153.xml" ContentType="application/vnd.openxmlformats-officedocument.drawingml.chart+xml"/>
  <Override PartName="/xl/drawings/drawing151.xml" ContentType="application/vnd.openxmlformats-officedocument.drawing+xml"/>
  <Override PartName="/xl/charts/chart154.xml" ContentType="application/vnd.openxmlformats-officedocument.drawingml.chart+xml"/>
  <Override PartName="/xl/drawings/drawing152.xml" ContentType="application/vnd.openxmlformats-officedocument.drawing+xml"/>
  <Override PartName="/xl/charts/chart15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CGJ\Divisao_Judiciaria\Seção de Registro das Atividades Judiciais\Turma de Recursos\"/>
    </mc:Choice>
  </mc:AlternateContent>
  <bookViews>
    <workbookView xWindow="0" yWindow="0" windowWidth="21600" windowHeight="10050" tabRatio="748" firstSheet="142" activeTab="151"/>
  </bookViews>
  <sheets>
    <sheet name="Geral2002" sheetId="1" r:id="rId1"/>
    <sheet name="Geral2003" sheetId="2" r:id="rId2"/>
    <sheet name="Geral2004" sheetId="4" r:id="rId3"/>
    <sheet name="Geral2005" sheetId="5" r:id="rId4"/>
    <sheet name="Geral2006" sheetId="6" r:id="rId5"/>
    <sheet name="Geral2007" sheetId="7" r:id="rId6"/>
    <sheet name="JAN08" sheetId="8" r:id="rId7"/>
    <sheet name="FEV08" sheetId="9" r:id="rId8"/>
    <sheet name="MAR08" sheetId="10" r:id="rId9"/>
    <sheet name="ABR08" sheetId="11" r:id="rId10"/>
    <sheet name="MAI08" sheetId="12" r:id="rId11"/>
    <sheet name="JUN08" sheetId="13" r:id="rId12"/>
    <sheet name="JUL08" sheetId="15" r:id="rId13"/>
    <sheet name="AGO08" sheetId="16" r:id="rId14"/>
    <sheet name="SET08" sheetId="17" r:id="rId15"/>
    <sheet name="OUT08" sheetId="18" r:id="rId16"/>
    <sheet name="NOV08" sheetId="19" r:id="rId17"/>
    <sheet name="DEZ08" sheetId="20" r:id="rId18"/>
    <sheet name="Geral2008" sheetId="21" r:id="rId19"/>
    <sheet name="JAN09" sheetId="22" r:id="rId20"/>
    <sheet name="FEV09" sheetId="23" r:id="rId21"/>
    <sheet name="MAR09" sheetId="24" r:id="rId22"/>
    <sheet name="ABR09" sheetId="25" r:id="rId23"/>
    <sheet name="MAI09" sheetId="26" r:id="rId24"/>
    <sheet name="JUN09" sheetId="27" r:id="rId25"/>
    <sheet name="JUL09" sheetId="28" r:id="rId26"/>
    <sheet name="AGO09" sheetId="29" r:id="rId27"/>
    <sheet name="SET09" sheetId="30" r:id="rId28"/>
    <sheet name="OUT09" sheetId="31" r:id="rId29"/>
    <sheet name="NOV09" sheetId="32" r:id="rId30"/>
    <sheet name="DEZ09" sheetId="33" r:id="rId31"/>
    <sheet name="Geral2009" sheetId="35" r:id="rId32"/>
    <sheet name="JAN10" sheetId="34" r:id="rId33"/>
    <sheet name="FEV10" sheetId="36" r:id="rId34"/>
    <sheet name="MAR10" sheetId="37" r:id="rId35"/>
    <sheet name="ABR10" sheetId="38" r:id="rId36"/>
    <sheet name="MAI10" sheetId="39" r:id="rId37"/>
    <sheet name="JUN10" sheetId="40" r:id="rId38"/>
    <sheet name="JUL10" sheetId="41" r:id="rId39"/>
    <sheet name="AGO10" sheetId="42" r:id="rId40"/>
    <sheet name="SET10" sheetId="43" r:id="rId41"/>
    <sheet name="OUT10" sheetId="44" r:id="rId42"/>
    <sheet name="NOV10" sheetId="45" r:id="rId43"/>
    <sheet name="DEZ10" sheetId="46" r:id="rId44"/>
    <sheet name="Geral2010" sheetId="47" r:id="rId45"/>
    <sheet name="JAN11" sheetId="48" r:id="rId46"/>
    <sheet name="FEV11" sheetId="49" r:id="rId47"/>
    <sheet name="MAR11" sheetId="50" r:id="rId48"/>
    <sheet name="ABR11" sheetId="51" r:id="rId49"/>
    <sheet name="MAI11" sheetId="52" r:id="rId50"/>
    <sheet name="JUN11" sheetId="53" r:id="rId51"/>
    <sheet name="1º_semestre_11" sheetId="54" r:id="rId52"/>
    <sheet name="JUL11" sheetId="55" r:id="rId53"/>
    <sheet name="AGO11" sheetId="56" r:id="rId54"/>
    <sheet name="SET11" sheetId="57" r:id="rId55"/>
    <sheet name="OUT11" sheetId="58" r:id="rId56"/>
    <sheet name="NOV11" sheetId="59" r:id="rId57"/>
    <sheet name="DEZ11" sheetId="60" r:id="rId58"/>
    <sheet name="2º_semestre_11" sheetId="63" r:id="rId59"/>
    <sheet name="Geral2011" sheetId="69" r:id="rId60"/>
    <sheet name="JAN12" sheetId="61" r:id="rId61"/>
    <sheet name="FEV12" sheetId="62" r:id="rId62"/>
    <sheet name="MAR12" sheetId="65" r:id="rId63"/>
    <sheet name="ABR12" sheetId="70" r:id="rId64"/>
    <sheet name="MAI12 " sheetId="71" r:id="rId65"/>
    <sheet name="JUN12" sheetId="72" r:id="rId66"/>
    <sheet name="1º_semestre_12" sheetId="74" r:id="rId67"/>
    <sheet name="JUL12" sheetId="75" r:id="rId68"/>
    <sheet name="AGO12" sheetId="76" r:id="rId69"/>
    <sheet name="SET12" sheetId="77" r:id="rId70"/>
    <sheet name="OUT12" sheetId="78" r:id="rId71"/>
    <sheet name="NOV12" sheetId="79" r:id="rId72"/>
    <sheet name="DEZ12" sheetId="80" r:id="rId73"/>
    <sheet name="2º_semestre_12" sheetId="81" r:id="rId74"/>
    <sheet name="JAN13" sheetId="82" r:id="rId75"/>
    <sheet name="FEV13" sheetId="83" r:id="rId76"/>
    <sheet name="MAR13" sheetId="84" r:id="rId77"/>
    <sheet name="ABR13" sheetId="85" r:id="rId78"/>
    <sheet name="MAI13" sheetId="86" r:id="rId79"/>
    <sheet name="JUN13" sheetId="88" r:id="rId80"/>
    <sheet name="Plan1" sheetId="117" r:id="rId81"/>
    <sheet name="1ºSemestre_2013" sheetId="89" r:id="rId82"/>
    <sheet name="JUL13 " sheetId="90" r:id="rId83"/>
    <sheet name="AGO13" sheetId="91" r:id="rId84"/>
    <sheet name="SET13" sheetId="92" r:id="rId85"/>
    <sheet name="OUT13" sheetId="93" r:id="rId86"/>
    <sheet name="NOV13" sheetId="94" r:id="rId87"/>
    <sheet name="DEZ13" sheetId="95" r:id="rId88"/>
    <sheet name="2ºSemestre_2013" sheetId="119" r:id="rId89"/>
    <sheet name="JAN14" sheetId="98" r:id="rId90"/>
    <sheet name="FEV14" sheetId="99" r:id="rId91"/>
    <sheet name="MAR14" sheetId="100" r:id="rId92"/>
    <sheet name="ABR14" sheetId="101" r:id="rId93"/>
    <sheet name="MAI14" sheetId="102" r:id="rId94"/>
    <sheet name="JUN14" sheetId="103" r:id="rId95"/>
    <sheet name="1ºSemestre2014" sheetId="97" r:id="rId96"/>
    <sheet name="JUL14" sheetId="104" r:id="rId97"/>
    <sheet name="AGO14" sheetId="105" r:id="rId98"/>
    <sheet name="SET14" sheetId="106" r:id="rId99"/>
    <sheet name="OUT14" sheetId="107" r:id="rId100"/>
    <sheet name="NOV14" sheetId="108" r:id="rId101"/>
    <sheet name="DEZ14" sheetId="109" r:id="rId102"/>
    <sheet name="2ºSemestre2014" sheetId="110" r:id="rId103"/>
    <sheet name="JAN15" sheetId="111" r:id="rId104"/>
    <sheet name="FEV15" sheetId="112" r:id="rId105"/>
    <sheet name="MAR15" sheetId="113" r:id="rId106"/>
    <sheet name="ABR15" sheetId="114" r:id="rId107"/>
    <sheet name="MAI15" sheetId="115" r:id="rId108"/>
    <sheet name="JUN15" sheetId="116" r:id="rId109"/>
    <sheet name="1ºSemestre2015" sheetId="118" r:id="rId110"/>
    <sheet name="JUL15" sheetId="120" r:id="rId111"/>
    <sheet name="AGO15" sheetId="121" r:id="rId112"/>
    <sheet name="SET15" sheetId="122" r:id="rId113"/>
    <sheet name="OUT15" sheetId="123" r:id="rId114"/>
    <sheet name="NOV15" sheetId="124" r:id="rId115"/>
    <sheet name="DEZ15" sheetId="125" r:id="rId116"/>
    <sheet name="2ºSemestre2015" sheetId="127" r:id="rId117"/>
    <sheet name="JAN16" sheetId="128" r:id="rId118"/>
    <sheet name="FEV16" sheetId="129" r:id="rId119"/>
    <sheet name="MAR16" sheetId="130" r:id="rId120"/>
    <sheet name="ABR16" sheetId="131" r:id="rId121"/>
    <sheet name="MAI16" sheetId="132" r:id="rId122"/>
    <sheet name="JUN16" sheetId="133" r:id="rId123"/>
    <sheet name="1ºSemestre2016" sheetId="135" r:id="rId124"/>
    <sheet name="JUL16" sheetId="134" r:id="rId125"/>
    <sheet name="AGO16" sheetId="136" r:id="rId126"/>
    <sheet name="SET16" sheetId="137" r:id="rId127"/>
    <sheet name="OUT16" sheetId="138" r:id="rId128"/>
    <sheet name="NOV16" sheetId="139" r:id="rId129"/>
    <sheet name="DEZ16" sheetId="140" r:id="rId130"/>
    <sheet name="2ºSemestre2016" sheetId="142" r:id="rId131"/>
    <sheet name="JAN17" sheetId="141" r:id="rId132"/>
    <sheet name="FEV17" sheetId="143" r:id="rId133"/>
    <sheet name="MAR17" sheetId="144" r:id="rId134"/>
    <sheet name="ABR17" sheetId="145" r:id="rId135"/>
    <sheet name="MAI17" sheetId="146" r:id="rId136"/>
    <sheet name="JUN17" sheetId="147" r:id="rId137"/>
    <sheet name="1ºSemestre2017" sheetId="151" r:id="rId138"/>
    <sheet name="JUL17" sheetId="148" r:id="rId139"/>
    <sheet name="AGO17" sheetId="149" r:id="rId140"/>
    <sheet name="SET17" sheetId="150" r:id="rId141"/>
    <sheet name="OUT17" sheetId="152" r:id="rId142"/>
    <sheet name="NOV17" sheetId="154" r:id="rId143"/>
    <sheet name="DEZ17" sheetId="156" r:id="rId144"/>
    <sheet name="2ºSemestre2017" sheetId="155" r:id="rId145"/>
    <sheet name="JAN18" sheetId="157" r:id="rId146"/>
    <sheet name="FEV18" sheetId="158" r:id="rId147"/>
    <sheet name="MAR18" sheetId="159" r:id="rId148"/>
    <sheet name="ABR18" sheetId="160" r:id="rId149"/>
    <sheet name="MAI18" sheetId="161" r:id="rId150"/>
    <sheet name="JUN18" sheetId="162" r:id="rId151"/>
    <sheet name="1ºSemestre2018" sheetId="164" r:id="rId152"/>
    <sheet name="JUL18" sheetId="163" r:id="rId153"/>
  </sheets>
  <definedNames>
    <definedName name="_xlnm.Print_Area" localSheetId="51">'1º_semestre_11'!$A$1:$F$49</definedName>
    <definedName name="_xlnm.Print_Area" localSheetId="137">'1ºSemestre2017'!$A$1:$G$53</definedName>
    <definedName name="_xlnm.Print_Area" localSheetId="151">'1ºSemestre2018'!$A$1:$H$53</definedName>
    <definedName name="_xlnm.Print_Area" localSheetId="58">'2º_semestre_11'!$A$1:$F$49</definedName>
    <definedName name="_xlnm.Print_Area" localSheetId="144">'2ºSemestre2017'!$A$1:$H$53</definedName>
    <definedName name="_xlnm.Print_Area" localSheetId="148">'ABR18'!$A$1:$G$51</definedName>
    <definedName name="_xlnm.Print_Area" localSheetId="143">'DEZ17'!$A$1:$H$49</definedName>
    <definedName name="_xlnm.Print_Area" localSheetId="146">'FEV18'!$A$1:$G$53</definedName>
    <definedName name="_xlnm.Print_Area" localSheetId="152">'JUL18'!$A$1:$G$51</definedName>
    <definedName name="_xlnm.Print_Area" localSheetId="150">'JUN18'!$A$1:$G$51</definedName>
    <definedName name="_xlnm.Print_Area" localSheetId="149">'MAI18'!$A$1:$G$51</definedName>
    <definedName name="_xlnm.Print_Area" localSheetId="147">'MAR18'!$A$1:$G$53</definedName>
    <definedName name="_xlnm.Print_Area" localSheetId="140">'SET17'!$A$1:$G$48</definedName>
  </definedNames>
  <calcPr calcId="152511"/>
</workbook>
</file>

<file path=xl/calcChain.xml><?xml version="1.0" encoding="utf-8"?>
<calcChain xmlns="http://schemas.openxmlformats.org/spreadsheetml/2006/main">
  <c r="B8" i="164" l="1"/>
  <c r="B9" i="164"/>
  <c r="B10" i="164"/>
  <c r="B11" i="164"/>
  <c r="G11" i="164" s="1"/>
  <c r="B12" i="164"/>
  <c r="B13" i="164"/>
  <c r="B14" i="164"/>
  <c r="B7" i="164"/>
  <c r="F7" i="164"/>
  <c r="F8" i="164"/>
  <c r="F15" i="164" s="1"/>
  <c r="F9" i="164"/>
  <c r="F10" i="164"/>
  <c r="F11" i="164"/>
  <c r="F12" i="164"/>
  <c r="F13" i="164"/>
  <c r="F14" i="164"/>
  <c r="E8" i="164"/>
  <c r="E9" i="164"/>
  <c r="E10" i="164"/>
  <c r="E11" i="164"/>
  <c r="E12" i="164"/>
  <c r="E13" i="164"/>
  <c r="E14" i="164"/>
  <c r="E7" i="164"/>
  <c r="D7" i="164"/>
  <c r="D8" i="164"/>
  <c r="D9" i="164"/>
  <c r="D10" i="164"/>
  <c r="G10" i="164" s="1"/>
  <c r="D11" i="164"/>
  <c r="D12" i="164"/>
  <c r="D13" i="164"/>
  <c r="D14" i="164"/>
  <c r="C8" i="164"/>
  <c r="C9" i="164"/>
  <c r="C10" i="164"/>
  <c r="C11" i="164"/>
  <c r="C12" i="164"/>
  <c r="C13" i="164"/>
  <c r="C14" i="164"/>
  <c r="C7" i="164"/>
  <c r="B7" i="161"/>
  <c r="G8" i="164"/>
  <c r="G14" i="164"/>
  <c r="G12" i="164"/>
  <c r="D15" i="164"/>
  <c r="B15" i="164" l="1"/>
  <c r="E15" i="164"/>
  <c r="C15" i="164"/>
  <c r="G15" i="164" s="1"/>
  <c r="G13" i="164"/>
  <c r="G9" i="164"/>
  <c r="G7" i="164"/>
  <c r="E15" i="163"/>
  <c r="F15" i="163"/>
  <c r="D15" i="163"/>
  <c r="C15" i="163"/>
  <c r="B15" i="163"/>
  <c r="G14" i="163"/>
  <c r="G13" i="163"/>
  <c r="G12" i="163"/>
  <c r="G11" i="163"/>
  <c r="G10" i="163"/>
  <c r="G9" i="163"/>
  <c r="G8" i="163"/>
  <c r="G7" i="163"/>
  <c r="G15" i="163" l="1"/>
  <c r="C15" i="162"/>
  <c r="D15" i="162"/>
  <c r="E15" i="162"/>
  <c r="F15" i="162"/>
  <c r="B15" i="162"/>
  <c r="G15" i="162"/>
  <c r="G14" i="162"/>
  <c r="G13" i="162"/>
  <c r="G12" i="162"/>
  <c r="G11" i="162"/>
  <c r="G10" i="162"/>
  <c r="G9" i="162"/>
  <c r="G8" i="162"/>
  <c r="G7" i="162"/>
  <c r="B8" i="161" l="1"/>
  <c r="B9" i="161"/>
  <c r="B15" i="161" s="1"/>
  <c r="B10" i="161"/>
  <c r="B11" i="161"/>
  <c r="B12" i="161"/>
  <c r="B13" i="161"/>
  <c r="B14" i="161"/>
  <c r="F15" i="161"/>
  <c r="E15" i="161"/>
  <c r="D15" i="161"/>
  <c r="C15" i="161"/>
  <c r="G14" i="161"/>
  <c r="G13" i="161"/>
  <c r="G12" i="161"/>
  <c r="G11" i="161"/>
  <c r="G10" i="161"/>
  <c r="G9" i="161"/>
  <c r="G8" i="161"/>
  <c r="G7" i="161"/>
  <c r="G15" i="161" l="1"/>
  <c r="G8" i="160"/>
  <c r="G9" i="160"/>
  <c r="G10" i="160"/>
  <c r="G11" i="160"/>
  <c r="G12" i="160"/>
  <c r="G13" i="160"/>
  <c r="G14" i="160"/>
  <c r="G7" i="160"/>
  <c r="B8" i="160"/>
  <c r="B9" i="160"/>
  <c r="B10" i="160"/>
  <c r="B11" i="160"/>
  <c r="B12" i="160"/>
  <c r="B13" i="160"/>
  <c r="B14" i="160"/>
  <c r="B7" i="160"/>
  <c r="F15" i="160"/>
  <c r="E15" i="160"/>
  <c r="D15" i="160"/>
  <c r="C15" i="160"/>
  <c r="B15" i="160" l="1"/>
  <c r="G15" i="160" s="1"/>
  <c r="G14" i="158"/>
  <c r="B14" i="159" s="1"/>
  <c r="G14" i="159" s="1"/>
  <c r="B8" i="159"/>
  <c r="B10" i="159"/>
  <c r="G10" i="159" s="1"/>
  <c r="B12" i="159"/>
  <c r="B13" i="159"/>
  <c r="B7" i="159"/>
  <c r="F15" i="159"/>
  <c r="E15" i="159"/>
  <c r="D15" i="159"/>
  <c r="C15" i="159"/>
  <c r="G13" i="159"/>
  <c r="G12" i="159"/>
  <c r="G11" i="159"/>
  <c r="G9" i="159"/>
  <c r="G8" i="159"/>
  <c r="B15" i="159" l="1"/>
  <c r="G15" i="159" s="1"/>
  <c r="G7" i="159"/>
  <c r="G12" i="158"/>
  <c r="B8" i="158"/>
  <c r="G8" i="158" s="1"/>
  <c r="B9" i="158"/>
  <c r="G9" i="158" s="1"/>
  <c r="B10" i="158"/>
  <c r="G10" i="158" s="1"/>
  <c r="B11" i="158"/>
  <c r="G11" i="158" s="1"/>
  <c r="B13" i="158"/>
  <c r="B7" i="158"/>
  <c r="F15" i="158"/>
  <c r="E15" i="158"/>
  <c r="D15" i="158"/>
  <c r="C15" i="158"/>
  <c r="G13" i="158"/>
  <c r="B15" i="158" l="1"/>
  <c r="G15" i="158" s="1"/>
  <c r="G7" i="158"/>
  <c r="G13" i="157"/>
  <c r="G11" i="157" l="1"/>
  <c r="B15" i="157"/>
  <c r="F15" i="157"/>
  <c r="E15" i="157"/>
  <c r="D15" i="157"/>
  <c r="C15" i="157"/>
  <c r="G14" i="157"/>
  <c r="G12" i="157"/>
  <c r="G10" i="157"/>
  <c r="G9" i="157"/>
  <c r="G8" i="157"/>
  <c r="G15" i="157" l="1"/>
  <c r="G7" i="157"/>
  <c r="H12" i="154"/>
  <c r="D7" i="155"/>
  <c r="G14" i="150" l="1"/>
  <c r="G14" i="154"/>
  <c r="G14" i="152"/>
  <c r="H9" i="145"/>
  <c r="H10" i="145"/>
  <c r="H11" i="145"/>
  <c r="H12" i="145"/>
  <c r="H13" i="145"/>
  <c r="H14" i="145"/>
  <c r="H15" i="145"/>
  <c r="H8" i="145"/>
  <c r="G16" i="148"/>
  <c r="G16" i="149"/>
  <c r="G7" i="156"/>
  <c r="G8" i="156"/>
  <c r="G9" i="156"/>
  <c r="G10" i="156"/>
  <c r="G11" i="156"/>
  <c r="G12" i="156"/>
  <c r="G13" i="156"/>
  <c r="D8" i="155"/>
  <c r="D9" i="155"/>
  <c r="D10" i="155"/>
  <c r="D11" i="155"/>
  <c r="D12" i="155"/>
  <c r="D13" i="155"/>
  <c r="D14" i="155"/>
  <c r="C8" i="155"/>
  <c r="C9" i="155"/>
  <c r="C10" i="155"/>
  <c r="C11" i="155"/>
  <c r="C12" i="155"/>
  <c r="C13" i="155"/>
  <c r="C14" i="155"/>
  <c r="G14" i="155" s="1"/>
  <c r="C7" i="155"/>
  <c r="B8" i="155"/>
  <c r="B9" i="155"/>
  <c r="B10" i="155"/>
  <c r="B11" i="155"/>
  <c r="B13" i="155"/>
  <c r="B7" i="155"/>
  <c r="H15" i="148"/>
  <c r="H15" i="149"/>
  <c r="H8" i="152"/>
  <c r="H9" i="152"/>
  <c r="H10" i="152"/>
  <c r="H11" i="152"/>
  <c r="H12" i="152"/>
  <c r="H13" i="152"/>
  <c r="H14" i="152"/>
  <c r="H15" i="152" s="1"/>
  <c r="H7" i="152"/>
  <c r="H8" i="149"/>
  <c r="H9" i="149"/>
  <c r="H10" i="149"/>
  <c r="H11" i="149"/>
  <c r="H12" i="149"/>
  <c r="H13" i="149"/>
  <c r="H14" i="149"/>
  <c r="H7" i="149"/>
  <c r="H8" i="148"/>
  <c r="H9" i="148"/>
  <c r="H10" i="148"/>
  <c r="H11" i="148"/>
  <c r="H12" i="148"/>
  <c r="H13" i="148"/>
  <c r="H14" i="148"/>
  <c r="H7" i="148"/>
  <c r="G12" i="154"/>
  <c r="G13" i="154"/>
  <c r="G12" i="152"/>
  <c r="G13" i="152"/>
  <c r="G11" i="148"/>
  <c r="G12" i="148"/>
  <c r="G13" i="148"/>
  <c r="G14" i="148"/>
  <c r="G14" i="149"/>
  <c r="I15" i="151"/>
  <c r="H15" i="151"/>
  <c r="G17" i="135"/>
  <c r="G17" i="142"/>
  <c r="G15" i="151"/>
  <c r="G8" i="154"/>
  <c r="G9" i="154"/>
  <c r="G10" i="154"/>
  <c r="G11" i="154"/>
  <c r="G7" i="152"/>
  <c r="G8" i="152"/>
  <c r="G9" i="152"/>
  <c r="G10" i="152"/>
  <c r="G11" i="152"/>
  <c r="G7" i="154"/>
  <c r="G7" i="150"/>
  <c r="G8" i="150"/>
  <c r="G9" i="150"/>
  <c r="G10" i="150"/>
  <c r="G11" i="150"/>
  <c r="G12" i="150"/>
  <c r="G13" i="150"/>
  <c r="G7" i="149"/>
  <c r="G8" i="149"/>
  <c r="G9" i="149"/>
  <c r="G10" i="149"/>
  <c r="G11" i="149"/>
  <c r="G12" i="149"/>
  <c r="G13" i="149"/>
  <c r="G7" i="148"/>
  <c r="G8" i="148"/>
  <c r="G9" i="148"/>
  <c r="G10" i="148"/>
  <c r="F8" i="155"/>
  <c r="F9" i="155"/>
  <c r="F10" i="155"/>
  <c r="F11" i="155"/>
  <c r="F12" i="155"/>
  <c r="F13" i="155"/>
  <c r="F14" i="155"/>
  <c r="F7" i="155"/>
  <c r="E8" i="155"/>
  <c r="E9" i="155"/>
  <c r="E10" i="155"/>
  <c r="E11" i="155"/>
  <c r="E12" i="155"/>
  <c r="E13" i="155"/>
  <c r="E14" i="155"/>
  <c r="E7" i="155"/>
  <c r="G10" i="155" l="1"/>
  <c r="G13" i="155"/>
  <c r="G9" i="155"/>
  <c r="G12" i="155"/>
  <c r="G8" i="155"/>
  <c r="G7" i="155"/>
  <c r="G11" i="155"/>
  <c r="D15" i="156"/>
  <c r="G15" i="154" l="1"/>
  <c r="F15" i="156"/>
  <c r="E15" i="156"/>
  <c r="C15" i="156"/>
  <c r="G14" i="156" l="1"/>
  <c r="B15" i="156"/>
  <c r="G15" i="156" s="1"/>
  <c r="B15" i="155"/>
  <c r="E15" i="155" l="1"/>
  <c r="C15" i="155"/>
  <c r="D15" i="155"/>
  <c r="F15" i="155"/>
  <c r="H8" i="147"/>
  <c r="H9" i="147"/>
  <c r="H10" i="147"/>
  <c r="H11" i="147"/>
  <c r="H12" i="147"/>
  <c r="H13" i="147"/>
  <c r="H14" i="147"/>
  <c r="H7" i="147"/>
  <c r="G15" i="155" l="1"/>
  <c r="F15" i="154"/>
  <c r="E15" i="154"/>
  <c r="C15" i="154"/>
  <c r="B15" i="154"/>
  <c r="B15" i="152" l="1"/>
  <c r="G15" i="152" s="1"/>
  <c r="F15" i="152"/>
  <c r="E15" i="152"/>
  <c r="D15" i="152"/>
  <c r="C15" i="152"/>
  <c r="E8" i="151" l="1"/>
  <c r="F8" i="151"/>
  <c r="E9" i="151"/>
  <c r="F9" i="151"/>
  <c r="E10" i="151"/>
  <c r="F10" i="151"/>
  <c r="E11" i="151"/>
  <c r="F11" i="151"/>
  <c r="E12" i="151"/>
  <c r="F12" i="151"/>
  <c r="E13" i="151"/>
  <c r="F13" i="151"/>
  <c r="E14" i="151"/>
  <c r="F14" i="151"/>
  <c r="F7" i="151"/>
  <c r="E7" i="151"/>
  <c r="D7" i="151"/>
  <c r="D8" i="151"/>
  <c r="D9" i="151"/>
  <c r="D10" i="151"/>
  <c r="D11" i="151"/>
  <c r="D12" i="151"/>
  <c r="D13" i="151"/>
  <c r="D14" i="151"/>
  <c r="C8" i="151"/>
  <c r="C9" i="151"/>
  <c r="C10" i="151"/>
  <c r="C11" i="151"/>
  <c r="C12" i="151"/>
  <c r="C13" i="151"/>
  <c r="C14" i="151"/>
  <c r="C7" i="151"/>
  <c r="B8" i="151"/>
  <c r="B9" i="151"/>
  <c r="B10" i="151"/>
  <c r="B11" i="151"/>
  <c r="B12" i="151"/>
  <c r="B13" i="151"/>
  <c r="B14" i="151"/>
  <c r="B7" i="151"/>
  <c r="F15" i="150"/>
  <c r="E15" i="150"/>
  <c r="D15" i="150"/>
  <c r="C15" i="150"/>
  <c r="B15" i="150"/>
  <c r="G15" i="150" l="1"/>
  <c r="C15" i="151"/>
  <c r="E15" i="151"/>
  <c r="B15" i="151"/>
  <c r="F15" i="151"/>
  <c r="D15" i="151"/>
  <c r="F16" i="149"/>
  <c r="D16" i="149"/>
  <c r="C16" i="149"/>
  <c r="B16" i="149"/>
  <c r="E16" i="149" l="1"/>
  <c r="B16" i="148"/>
  <c r="C16" i="148"/>
  <c r="D16" i="148"/>
  <c r="E16" i="148"/>
  <c r="F16" i="148"/>
  <c r="G8" i="147" l="1"/>
  <c r="G8" i="151" s="1"/>
  <c r="G9" i="147"/>
  <c r="G9" i="151" s="1"/>
  <c r="G10" i="147"/>
  <c r="G10" i="151" s="1"/>
  <c r="G11" i="147"/>
  <c r="G11" i="151" s="1"/>
  <c r="G12" i="147"/>
  <c r="G12" i="151" s="1"/>
  <c r="G13" i="147"/>
  <c r="G13" i="151" s="1"/>
  <c r="G14" i="147"/>
  <c r="G14" i="151" s="1"/>
  <c r="G7" i="147"/>
  <c r="G7" i="151" s="1"/>
  <c r="F16" i="147"/>
  <c r="E16" i="147"/>
  <c r="D16" i="147"/>
  <c r="C16" i="147"/>
  <c r="B16" i="147"/>
  <c r="G16" i="147" s="1"/>
  <c r="F17" i="146" l="1"/>
  <c r="E17" i="146"/>
  <c r="D17" i="146"/>
  <c r="C17" i="146"/>
  <c r="B17" i="146"/>
  <c r="G17" i="146" l="1"/>
  <c r="F17" i="145"/>
  <c r="E17" i="145"/>
  <c r="D17" i="145"/>
  <c r="C17" i="145"/>
  <c r="B17" i="145"/>
  <c r="G17" i="145" s="1"/>
  <c r="G15" i="145"/>
  <c r="G14" i="145"/>
  <c r="G13" i="145"/>
  <c r="G12" i="145"/>
  <c r="G11" i="145"/>
  <c r="G10" i="145"/>
  <c r="G9" i="145"/>
  <c r="G8" i="145"/>
  <c r="F17" i="144" l="1"/>
  <c r="E17" i="144"/>
  <c r="D17" i="144"/>
  <c r="C17" i="144"/>
  <c r="B17" i="144"/>
  <c r="G15" i="144"/>
  <c r="G14" i="144"/>
  <c r="G13" i="144"/>
  <c r="G12" i="144"/>
  <c r="G11" i="144"/>
  <c r="G10" i="144"/>
  <c r="G9" i="144"/>
  <c r="G8" i="144"/>
  <c r="G17" i="144" l="1"/>
  <c r="F17" i="143"/>
  <c r="E17" i="143"/>
  <c r="D17" i="143"/>
  <c r="C17" i="143"/>
  <c r="B17" i="143"/>
  <c r="G15" i="143"/>
  <c r="G14" i="143"/>
  <c r="G13" i="143"/>
  <c r="G12" i="143"/>
  <c r="G11" i="143"/>
  <c r="G10" i="143"/>
  <c r="G9" i="143"/>
  <c r="G8" i="143"/>
  <c r="G17" i="143" l="1"/>
  <c r="G9" i="142"/>
  <c r="G10" i="142"/>
  <c r="G11" i="142"/>
  <c r="G12" i="142"/>
  <c r="G13" i="142"/>
  <c r="G14" i="142"/>
  <c r="G15" i="142"/>
  <c r="G8" i="142"/>
  <c r="D8" i="142"/>
  <c r="D17" i="142" s="1"/>
  <c r="D9" i="142"/>
  <c r="D10" i="142"/>
  <c r="D11" i="142"/>
  <c r="D12" i="142"/>
  <c r="D13" i="142"/>
  <c r="D14" i="142"/>
  <c r="D15" i="142"/>
  <c r="C9" i="142"/>
  <c r="C10" i="142"/>
  <c r="C11" i="142"/>
  <c r="C12" i="142"/>
  <c r="C13" i="142"/>
  <c r="C14" i="142"/>
  <c r="C15" i="142"/>
  <c r="C8" i="142"/>
  <c r="F17" i="142"/>
  <c r="E17" i="142"/>
  <c r="B17" i="142"/>
  <c r="C17" i="142" l="1"/>
  <c r="F17" i="141"/>
  <c r="E17" i="141"/>
  <c r="D17" i="141"/>
  <c r="C17" i="141"/>
  <c r="B17" i="141"/>
  <c r="G15" i="141"/>
  <c r="G14" i="141"/>
  <c r="G13" i="141"/>
  <c r="G12" i="141"/>
  <c r="G11" i="141"/>
  <c r="G10" i="141"/>
  <c r="G9" i="141"/>
  <c r="G8" i="141"/>
  <c r="G17" i="141" l="1"/>
  <c r="F17" i="140"/>
  <c r="E17" i="140"/>
  <c r="D17" i="140"/>
  <c r="C17" i="140"/>
  <c r="B17" i="140"/>
  <c r="G15" i="140"/>
  <c r="G14" i="140"/>
  <c r="G13" i="140"/>
  <c r="G12" i="140"/>
  <c r="G11" i="140"/>
  <c r="G10" i="140"/>
  <c r="G9" i="140"/>
  <c r="G8" i="140"/>
  <c r="F17" i="139"/>
  <c r="E17" i="139"/>
  <c r="D17" i="139"/>
  <c r="C17" i="139"/>
  <c r="B17" i="139"/>
  <c r="G15" i="139"/>
  <c r="G14" i="139"/>
  <c r="G13" i="139"/>
  <c r="G12" i="139"/>
  <c r="G11" i="139"/>
  <c r="G10" i="139"/>
  <c r="G9" i="139"/>
  <c r="G8" i="139"/>
  <c r="F17" i="138"/>
  <c r="E17" i="138"/>
  <c r="D17" i="138"/>
  <c r="G17" i="138"/>
  <c r="C17" i="138"/>
  <c r="B17" i="138"/>
  <c r="G15" i="138"/>
  <c r="G14" i="138"/>
  <c r="G13" i="138"/>
  <c r="G12" i="138"/>
  <c r="G11" i="138"/>
  <c r="G10" i="138"/>
  <c r="G9" i="138"/>
  <c r="G8" i="138"/>
  <c r="F17" i="137"/>
  <c r="E17" i="137"/>
  <c r="D17" i="137"/>
  <c r="G17" i="137"/>
  <c r="C17" i="137"/>
  <c r="B17" i="137"/>
  <c r="G15" i="137"/>
  <c r="G14" i="137"/>
  <c r="G13" i="137"/>
  <c r="G12" i="137"/>
  <c r="G11" i="137"/>
  <c r="G10" i="137"/>
  <c r="G9" i="137"/>
  <c r="G8" i="137"/>
  <c r="F17" i="136"/>
  <c r="E17" i="136"/>
  <c r="D17" i="136"/>
  <c r="C17" i="136"/>
  <c r="B17" i="136"/>
  <c r="G15" i="136"/>
  <c r="G14" i="136"/>
  <c r="G13" i="136"/>
  <c r="G12" i="136"/>
  <c r="G11" i="136"/>
  <c r="G10" i="136"/>
  <c r="G9" i="136"/>
  <c r="G8" i="136"/>
  <c r="E17" i="135"/>
  <c r="G8" i="135"/>
  <c r="D9" i="135"/>
  <c r="D10" i="135"/>
  <c r="D11" i="135"/>
  <c r="D12" i="135"/>
  <c r="D13" i="135"/>
  <c r="D14" i="135"/>
  <c r="D15" i="135"/>
  <c r="D17" i="135"/>
  <c r="D8" i="135"/>
  <c r="C9" i="135"/>
  <c r="C17" i="135"/>
  <c r="C10" i="135"/>
  <c r="C11" i="135"/>
  <c r="C12" i="135"/>
  <c r="C13" i="135"/>
  <c r="C14" i="135"/>
  <c r="C15" i="135"/>
  <c r="C8" i="135"/>
  <c r="B9" i="135"/>
  <c r="B10" i="135"/>
  <c r="B11" i="135"/>
  <c r="B12" i="135"/>
  <c r="B14" i="135"/>
  <c r="B15" i="135"/>
  <c r="B17" i="135"/>
  <c r="B8" i="135"/>
  <c r="F17" i="135"/>
  <c r="G15" i="135"/>
  <c r="G14" i="135"/>
  <c r="G13" i="135"/>
  <c r="G12" i="135"/>
  <c r="G11" i="135"/>
  <c r="G10" i="135"/>
  <c r="G9" i="135"/>
  <c r="F17" i="134"/>
  <c r="E17" i="134"/>
  <c r="D17" i="134"/>
  <c r="C17" i="134"/>
  <c r="G17" i="134"/>
  <c r="B17" i="134"/>
  <c r="G15" i="134"/>
  <c r="G14" i="134"/>
  <c r="G13" i="134"/>
  <c r="G12" i="134"/>
  <c r="G11" i="134"/>
  <c r="G10" i="134"/>
  <c r="G9" i="134"/>
  <c r="G8" i="134"/>
  <c r="F17" i="133"/>
  <c r="E17" i="133"/>
  <c r="D17" i="133"/>
  <c r="C17" i="133"/>
  <c r="B17" i="133"/>
  <c r="G15" i="133"/>
  <c r="G14" i="133"/>
  <c r="G13" i="133"/>
  <c r="G12" i="133"/>
  <c r="G11" i="133"/>
  <c r="G10" i="133"/>
  <c r="G9" i="133"/>
  <c r="G8" i="133"/>
  <c r="G13" i="132"/>
  <c r="F17" i="132"/>
  <c r="E17" i="132"/>
  <c r="D17" i="132"/>
  <c r="C17" i="132"/>
  <c r="B17" i="132"/>
  <c r="G15" i="132"/>
  <c r="G14" i="132"/>
  <c r="G12" i="132"/>
  <c r="G11" i="132"/>
  <c r="G10" i="132"/>
  <c r="G9" i="132"/>
  <c r="G8" i="132"/>
  <c r="B17" i="131"/>
  <c r="C17" i="131"/>
  <c r="F17" i="131"/>
  <c r="E17" i="131"/>
  <c r="D17" i="131"/>
  <c r="G17" i="131"/>
  <c r="G15" i="131"/>
  <c r="G14" i="131"/>
  <c r="G13" i="131"/>
  <c r="G12" i="131"/>
  <c r="G11" i="131"/>
  <c r="G10" i="131"/>
  <c r="G9" i="131"/>
  <c r="G8" i="131"/>
  <c r="G8" i="130"/>
  <c r="G9" i="130"/>
  <c r="G10" i="130"/>
  <c r="G11" i="130"/>
  <c r="G12" i="130"/>
  <c r="G13" i="130"/>
  <c r="G14" i="130"/>
  <c r="G15" i="130"/>
  <c r="B17" i="130"/>
  <c r="C17" i="130"/>
  <c r="D17" i="130"/>
  <c r="G17" i="130"/>
  <c r="E17" i="130"/>
  <c r="F17" i="130"/>
  <c r="F17" i="129"/>
  <c r="E17" i="129"/>
  <c r="D17" i="129"/>
  <c r="C17" i="129"/>
  <c r="G17" i="129"/>
  <c r="B17" i="129"/>
  <c r="G15" i="129"/>
  <c r="G14" i="129"/>
  <c r="G13" i="129"/>
  <c r="G12" i="129"/>
  <c r="G11" i="129"/>
  <c r="G10" i="129"/>
  <c r="G9" i="129"/>
  <c r="G8" i="129"/>
  <c r="F17" i="128"/>
  <c r="E17" i="128"/>
  <c r="D17" i="128"/>
  <c r="G17" i="128"/>
  <c r="C17" i="128"/>
  <c r="B17" i="128"/>
  <c r="G15" i="128"/>
  <c r="G14" i="128"/>
  <c r="G13" i="128"/>
  <c r="G12" i="128"/>
  <c r="G11" i="128"/>
  <c r="G10" i="128"/>
  <c r="G9" i="128"/>
  <c r="G8" i="128"/>
  <c r="G9" i="127"/>
  <c r="G10" i="127"/>
  <c r="G17" i="127"/>
  <c r="G11" i="127"/>
  <c r="G12" i="127"/>
  <c r="G13" i="127"/>
  <c r="G14" i="127"/>
  <c r="G15" i="127"/>
  <c r="G8" i="127"/>
  <c r="D9" i="127"/>
  <c r="D17" i="127"/>
  <c r="D10" i="127"/>
  <c r="D11" i="127"/>
  <c r="D12" i="127"/>
  <c r="D13" i="127"/>
  <c r="D14" i="127"/>
  <c r="D15" i="127"/>
  <c r="D8" i="127"/>
  <c r="C9" i="127"/>
  <c r="C10" i="127"/>
  <c r="C11" i="127"/>
  <c r="C12" i="127"/>
  <c r="C13" i="127"/>
  <c r="C14" i="127"/>
  <c r="C15" i="127"/>
  <c r="C8" i="127"/>
  <c r="C17" i="127"/>
  <c r="B13" i="127"/>
  <c r="B14" i="127"/>
  <c r="B8" i="127"/>
  <c r="F17" i="127"/>
  <c r="E17" i="127"/>
  <c r="F17" i="125"/>
  <c r="E17" i="125"/>
  <c r="D17" i="125"/>
  <c r="C17" i="125"/>
  <c r="B17" i="125"/>
  <c r="G17" i="125"/>
  <c r="G15" i="125"/>
  <c r="G14" i="125"/>
  <c r="G13" i="125"/>
  <c r="G12" i="125"/>
  <c r="G11" i="125"/>
  <c r="G10" i="125"/>
  <c r="G9" i="125"/>
  <c r="G8" i="125"/>
  <c r="F17" i="124"/>
  <c r="E17" i="124"/>
  <c r="D17" i="124"/>
  <c r="C17" i="124"/>
  <c r="B17" i="124"/>
  <c r="G15" i="124"/>
  <c r="G14" i="124"/>
  <c r="G13" i="124"/>
  <c r="G12" i="124"/>
  <c r="G11" i="124"/>
  <c r="G10" i="124"/>
  <c r="G9" i="124"/>
  <c r="G8" i="124"/>
  <c r="F17" i="123"/>
  <c r="E17" i="123"/>
  <c r="G14" i="123"/>
  <c r="G13" i="123"/>
  <c r="G10" i="123"/>
  <c r="G9" i="123"/>
  <c r="D17" i="123"/>
  <c r="G17" i="123"/>
  <c r="C17" i="123"/>
  <c r="B17" i="123"/>
  <c r="G15" i="123"/>
  <c r="G12" i="123"/>
  <c r="G11" i="123"/>
  <c r="G8" i="123"/>
  <c r="E13" i="122"/>
  <c r="E9" i="122"/>
  <c r="D17" i="122"/>
  <c r="C17" i="122"/>
  <c r="B17" i="122"/>
  <c r="E15" i="122"/>
  <c r="E14" i="122"/>
  <c r="E12" i="122"/>
  <c r="E11" i="122"/>
  <c r="E10" i="122"/>
  <c r="E8" i="122"/>
  <c r="E8" i="121"/>
  <c r="D17" i="121"/>
  <c r="C17" i="121"/>
  <c r="E17" i="121"/>
  <c r="B17" i="121"/>
  <c r="E15" i="121"/>
  <c r="E14" i="121"/>
  <c r="E13" i="121"/>
  <c r="E12" i="121"/>
  <c r="E11" i="121"/>
  <c r="E10" i="121"/>
  <c r="E9" i="121"/>
  <c r="D17" i="120"/>
  <c r="C17" i="120"/>
  <c r="B17" i="120"/>
  <c r="E15" i="120"/>
  <c r="E14" i="120"/>
  <c r="E13" i="120"/>
  <c r="E12" i="120"/>
  <c r="E11" i="120"/>
  <c r="E10" i="120"/>
  <c r="E9" i="120"/>
  <c r="E8" i="120"/>
  <c r="E9" i="119"/>
  <c r="E17" i="119"/>
  <c r="E10" i="119"/>
  <c r="E11" i="119"/>
  <c r="E12" i="119"/>
  <c r="E13" i="119"/>
  <c r="E14" i="119"/>
  <c r="E15" i="119"/>
  <c r="F15" i="119"/>
  <c r="E8" i="119"/>
  <c r="D9" i="119"/>
  <c r="F9" i="119"/>
  <c r="D10" i="119"/>
  <c r="D11" i="119"/>
  <c r="F11" i="119"/>
  <c r="D12" i="119"/>
  <c r="D13" i="119"/>
  <c r="D14" i="119"/>
  <c r="F14" i="119"/>
  <c r="D15" i="119"/>
  <c r="D8" i="119"/>
  <c r="F8" i="119"/>
  <c r="F10" i="119"/>
  <c r="F13" i="119"/>
  <c r="D17" i="119"/>
  <c r="C17" i="119"/>
  <c r="D9" i="118"/>
  <c r="D10" i="118"/>
  <c r="D11" i="118"/>
  <c r="D12" i="118"/>
  <c r="D13" i="118"/>
  <c r="D14" i="118"/>
  <c r="D15" i="118"/>
  <c r="D8" i="118"/>
  <c r="D17" i="118"/>
  <c r="C9" i="118"/>
  <c r="C10" i="118"/>
  <c r="C11" i="118"/>
  <c r="C12" i="118"/>
  <c r="C13" i="118"/>
  <c r="C17" i="118"/>
  <c r="C14" i="118"/>
  <c r="C15" i="118"/>
  <c r="C8" i="118"/>
  <c r="B12" i="118"/>
  <c r="E12" i="118"/>
  <c r="B12" i="127"/>
  <c r="B15" i="118"/>
  <c r="E15" i="118"/>
  <c r="B15" i="127"/>
  <c r="E12" i="115"/>
  <c r="B17" i="115"/>
  <c r="E17" i="115"/>
  <c r="D17" i="116"/>
  <c r="C17" i="116"/>
  <c r="B17" i="116"/>
  <c r="E15" i="116"/>
  <c r="E14" i="116"/>
  <c r="E13" i="116"/>
  <c r="E12" i="116"/>
  <c r="E11" i="116"/>
  <c r="E10" i="116"/>
  <c r="E9" i="116"/>
  <c r="E8" i="116"/>
  <c r="D17" i="115"/>
  <c r="C17" i="115"/>
  <c r="E15" i="115"/>
  <c r="E14" i="115"/>
  <c r="E13" i="115"/>
  <c r="E11" i="115"/>
  <c r="E10" i="115"/>
  <c r="E9" i="115"/>
  <c r="D17" i="114"/>
  <c r="E17" i="114"/>
  <c r="C17" i="114"/>
  <c r="B17" i="114"/>
  <c r="E15" i="114"/>
  <c r="E14" i="114"/>
  <c r="E13" i="114"/>
  <c r="E12" i="114"/>
  <c r="E11" i="114"/>
  <c r="E10" i="114"/>
  <c r="E9" i="114"/>
  <c r="E8" i="114"/>
  <c r="D17" i="113"/>
  <c r="C17" i="113"/>
  <c r="B17" i="113"/>
  <c r="E17" i="113"/>
  <c r="E15" i="113"/>
  <c r="E14" i="113"/>
  <c r="E13" i="113"/>
  <c r="E12" i="113"/>
  <c r="E11" i="113"/>
  <c r="E10" i="113"/>
  <c r="E9" i="113"/>
  <c r="E8" i="113"/>
  <c r="D17" i="112"/>
  <c r="E17" i="112"/>
  <c r="C17" i="112"/>
  <c r="B17" i="112"/>
  <c r="E15" i="112"/>
  <c r="E14" i="112"/>
  <c r="E13" i="112"/>
  <c r="E12" i="112"/>
  <c r="E11" i="112"/>
  <c r="E10" i="112"/>
  <c r="E9" i="112"/>
  <c r="E8" i="112"/>
  <c r="D17" i="111"/>
  <c r="E17" i="111"/>
  <c r="C17" i="111"/>
  <c r="B17" i="111"/>
  <c r="E15" i="111"/>
  <c r="E14" i="111"/>
  <c r="E13" i="111"/>
  <c r="E12" i="111"/>
  <c r="E11" i="111"/>
  <c r="E10" i="111"/>
  <c r="E9" i="111"/>
  <c r="E8" i="111"/>
  <c r="E15" i="110"/>
  <c r="E11" i="110"/>
  <c r="E9" i="110"/>
  <c r="E10" i="110"/>
  <c r="E12" i="110"/>
  <c r="E13" i="110"/>
  <c r="E14" i="110"/>
  <c r="D17" i="110"/>
  <c r="C17" i="110"/>
  <c r="E17" i="110"/>
  <c r="B17" i="110"/>
  <c r="E8" i="110"/>
  <c r="E17" i="109"/>
  <c r="D17" i="109"/>
  <c r="F17" i="109"/>
  <c r="C17" i="109"/>
  <c r="F15" i="109"/>
  <c r="F14" i="109"/>
  <c r="B14" i="118"/>
  <c r="F13" i="109"/>
  <c r="B13" i="118"/>
  <c r="F12" i="109"/>
  <c r="F11" i="109"/>
  <c r="B11" i="118"/>
  <c r="E11" i="118"/>
  <c r="B11" i="127"/>
  <c r="F10" i="109"/>
  <c r="B10" i="118"/>
  <c r="E10" i="118"/>
  <c r="B10" i="127"/>
  <c r="F9" i="109"/>
  <c r="B9" i="118"/>
  <c r="E9" i="118"/>
  <c r="F8" i="109"/>
  <c r="B8" i="118"/>
  <c r="B17" i="118"/>
  <c r="E17" i="108"/>
  <c r="D17" i="108"/>
  <c r="C17" i="108"/>
  <c r="F17" i="108"/>
  <c r="F15" i="108"/>
  <c r="F14" i="108"/>
  <c r="F13" i="108"/>
  <c r="F12" i="108"/>
  <c r="F11" i="108"/>
  <c r="F10" i="108"/>
  <c r="F9" i="108"/>
  <c r="F8" i="108"/>
  <c r="E17" i="107"/>
  <c r="D17" i="107"/>
  <c r="C17" i="107"/>
  <c r="F17" i="107"/>
  <c r="F15" i="107"/>
  <c r="F14" i="107"/>
  <c r="F13" i="107"/>
  <c r="F12" i="107"/>
  <c r="F11" i="107"/>
  <c r="F10" i="107"/>
  <c r="F9" i="107"/>
  <c r="F8" i="107"/>
  <c r="E17" i="106"/>
  <c r="D17" i="106"/>
  <c r="C17" i="106"/>
  <c r="F17" i="106"/>
  <c r="F15" i="106"/>
  <c r="F14" i="106"/>
  <c r="F13" i="106"/>
  <c r="F12" i="106"/>
  <c r="F11" i="106"/>
  <c r="F10" i="106"/>
  <c r="F9" i="106"/>
  <c r="F8" i="106"/>
  <c r="F15" i="105"/>
  <c r="E17" i="105"/>
  <c r="D17" i="105"/>
  <c r="C17" i="105"/>
  <c r="F17" i="105"/>
  <c r="F14" i="105"/>
  <c r="F13" i="105"/>
  <c r="F12" i="105"/>
  <c r="F11" i="105"/>
  <c r="F10" i="105"/>
  <c r="F9" i="105"/>
  <c r="F8" i="105"/>
  <c r="F15" i="104"/>
  <c r="F14" i="104"/>
  <c r="F13" i="104"/>
  <c r="F12" i="104"/>
  <c r="F11" i="104"/>
  <c r="F10" i="104"/>
  <c r="F9" i="104"/>
  <c r="F8" i="104"/>
  <c r="E17" i="104"/>
  <c r="D17" i="104"/>
  <c r="C17" i="104"/>
  <c r="F8" i="97"/>
  <c r="F15" i="97"/>
  <c r="F13" i="97"/>
  <c r="E17" i="103"/>
  <c r="D17" i="103"/>
  <c r="C17" i="103"/>
  <c r="F17" i="103"/>
  <c r="F15" i="103"/>
  <c r="F14" i="103"/>
  <c r="F13" i="103"/>
  <c r="F12" i="103"/>
  <c r="F11" i="103"/>
  <c r="F10" i="103"/>
  <c r="F9" i="103"/>
  <c r="F8" i="103"/>
  <c r="E17" i="102"/>
  <c r="D17" i="102"/>
  <c r="C17" i="102"/>
  <c r="F17" i="102"/>
  <c r="F15" i="102"/>
  <c r="F14" i="102"/>
  <c r="F13" i="102"/>
  <c r="F12" i="102"/>
  <c r="F11" i="102"/>
  <c r="F10" i="102"/>
  <c r="F9" i="102"/>
  <c r="F8" i="102"/>
  <c r="E17" i="101"/>
  <c r="D17" i="101"/>
  <c r="C17" i="101"/>
  <c r="F17" i="101"/>
  <c r="F15" i="101"/>
  <c r="F14" i="101"/>
  <c r="F13" i="101"/>
  <c r="F12" i="101"/>
  <c r="F11" i="101"/>
  <c r="F10" i="101"/>
  <c r="F9" i="101"/>
  <c r="F8" i="101"/>
  <c r="E17" i="100"/>
  <c r="D17" i="100"/>
  <c r="C17" i="100"/>
  <c r="F17" i="100"/>
  <c r="F15" i="100"/>
  <c r="F14" i="100"/>
  <c r="F13" i="100"/>
  <c r="F12" i="100"/>
  <c r="F11" i="100"/>
  <c r="F10" i="100"/>
  <c r="F9" i="100"/>
  <c r="F8" i="100"/>
  <c r="E17" i="99"/>
  <c r="D17" i="99"/>
  <c r="C17" i="99"/>
  <c r="F17" i="99"/>
  <c r="F15" i="99"/>
  <c r="F14" i="99"/>
  <c r="F13" i="99"/>
  <c r="F12" i="99"/>
  <c r="F11" i="99"/>
  <c r="F10" i="99"/>
  <c r="F9" i="99"/>
  <c r="F8" i="99"/>
  <c r="E17" i="98"/>
  <c r="D17" i="98"/>
  <c r="C17" i="98"/>
  <c r="F17" i="98"/>
  <c r="F15" i="98"/>
  <c r="F14" i="98"/>
  <c r="F13" i="98"/>
  <c r="F12" i="98"/>
  <c r="F11" i="98"/>
  <c r="F10" i="98"/>
  <c r="F9" i="98"/>
  <c r="F8" i="98"/>
  <c r="E17" i="97"/>
  <c r="D17" i="97"/>
  <c r="C17" i="97"/>
  <c r="F17" i="97"/>
  <c r="F14" i="97"/>
  <c r="F12" i="97"/>
  <c r="F11" i="97"/>
  <c r="F10" i="97"/>
  <c r="C8" i="89"/>
  <c r="E17" i="95"/>
  <c r="F17" i="95"/>
  <c r="D17" i="95"/>
  <c r="C17" i="95"/>
  <c r="F15" i="95"/>
  <c r="F14" i="95"/>
  <c r="F13" i="95"/>
  <c r="F12" i="95"/>
  <c r="F11" i="95"/>
  <c r="F10" i="95"/>
  <c r="F9" i="95"/>
  <c r="F8" i="95"/>
  <c r="E17" i="94"/>
  <c r="F17" i="94"/>
  <c r="D17" i="94"/>
  <c r="C17" i="94"/>
  <c r="F15" i="94"/>
  <c r="F14" i="94"/>
  <c r="F13" i="94"/>
  <c r="F12" i="94"/>
  <c r="F11" i="94"/>
  <c r="F10" i="94"/>
  <c r="F9" i="94"/>
  <c r="F8" i="94"/>
  <c r="E17" i="93"/>
  <c r="D17" i="93"/>
  <c r="C17" i="93"/>
  <c r="F17" i="93"/>
  <c r="F15" i="93"/>
  <c r="F14" i="93"/>
  <c r="F13" i="93"/>
  <c r="F12" i="93"/>
  <c r="F11" i="93"/>
  <c r="F10" i="93"/>
  <c r="F9" i="93"/>
  <c r="F8" i="93"/>
  <c r="E17" i="92"/>
  <c r="D17" i="92"/>
  <c r="F17" i="92"/>
  <c r="C17" i="92"/>
  <c r="F15" i="92"/>
  <c r="F14" i="92"/>
  <c r="F13" i="92"/>
  <c r="F12" i="92"/>
  <c r="F11" i="92"/>
  <c r="F10" i="92"/>
  <c r="F9" i="92"/>
  <c r="F8" i="92"/>
  <c r="E17" i="91"/>
  <c r="D17" i="91"/>
  <c r="F17" i="91"/>
  <c r="C17" i="91"/>
  <c r="F15" i="91"/>
  <c r="F14" i="91"/>
  <c r="F13" i="91"/>
  <c r="F12" i="91"/>
  <c r="F11" i="91"/>
  <c r="F10" i="91"/>
  <c r="F9" i="91"/>
  <c r="F8" i="91"/>
  <c r="E17" i="90"/>
  <c r="D17" i="90"/>
  <c r="C17" i="90"/>
  <c r="F17" i="90"/>
  <c r="F15" i="90"/>
  <c r="F14" i="90"/>
  <c r="F13" i="90"/>
  <c r="F12" i="90"/>
  <c r="F11" i="90"/>
  <c r="F10" i="90"/>
  <c r="F9" i="90"/>
  <c r="F8" i="90"/>
  <c r="E8" i="89"/>
  <c r="E17" i="89"/>
  <c r="E9" i="89"/>
  <c r="E10" i="89"/>
  <c r="E11" i="89"/>
  <c r="E12" i="89"/>
  <c r="E13" i="89"/>
  <c r="E14" i="89"/>
  <c r="F14" i="89"/>
  <c r="E15" i="89"/>
  <c r="F15" i="89"/>
  <c r="D9" i="89"/>
  <c r="D10" i="89"/>
  <c r="F10" i="89"/>
  <c r="D11" i="89"/>
  <c r="D12" i="89"/>
  <c r="D13" i="89"/>
  <c r="F13" i="89"/>
  <c r="D14" i="89"/>
  <c r="D8" i="89"/>
  <c r="C9" i="89"/>
  <c r="C17" i="89"/>
  <c r="C10" i="89"/>
  <c r="C11" i="89"/>
  <c r="F11" i="89"/>
  <c r="C12" i="89"/>
  <c r="F12" i="89"/>
  <c r="C14" i="89"/>
  <c r="E17" i="88"/>
  <c r="D17" i="88"/>
  <c r="F17" i="88"/>
  <c r="C17" i="88"/>
  <c r="F15" i="88"/>
  <c r="F14" i="88"/>
  <c r="F13" i="88"/>
  <c r="F12" i="88"/>
  <c r="F11" i="88"/>
  <c r="F10" i="88"/>
  <c r="F9" i="88"/>
  <c r="F8" i="88"/>
  <c r="F8" i="86"/>
  <c r="F9" i="86"/>
  <c r="F10" i="86"/>
  <c r="F11" i="86"/>
  <c r="F12" i="86"/>
  <c r="F13" i="86"/>
  <c r="F14" i="86"/>
  <c r="F15" i="86"/>
  <c r="C17" i="86"/>
  <c r="D17" i="86"/>
  <c r="F17" i="86"/>
  <c r="E17" i="86"/>
  <c r="F8" i="85"/>
  <c r="F9" i="85"/>
  <c r="F10" i="85"/>
  <c r="F11" i="85"/>
  <c r="F12" i="85"/>
  <c r="F13" i="85"/>
  <c r="F14" i="85"/>
  <c r="F15" i="85"/>
  <c r="C17" i="85"/>
  <c r="F17" i="85"/>
  <c r="D17" i="85"/>
  <c r="E17" i="85"/>
  <c r="F8" i="84"/>
  <c r="F9" i="84"/>
  <c r="F10" i="84"/>
  <c r="F11" i="84"/>
  <c r="F12" i="84"/>
  <c r="F13" i="84"/>
  <c r="F14" i="84"/>
  <c r="F15" i="84"/>
  <c r="C17" i="84"/>
  <c r="D17" i="84"/>
  <c r="F17" i="84"/>
  <c r="E17" i="84"/>
  <c r="F8" i="83"/>
  <c r="F9" i="83"/>
  <c r="F17" i="83"/>
  <c r="F10" i="83"/>
  <c r="F11" i="83"/>
  <c r="F12" i="83"/>
  <c r="F13" i="83"/>
  <c r="F14" i="83"/>
  <c r="F15" i="83"/>
  <c r="C17" i="83"/>
  <c r="D17" i="83"/>
  <c r="E17" i="83"/>
  <c r="F8" i="82"/>
  <c r="F9" i="82"/>
  <c r="F17" i="82"/>
  <c r="F10" i="82"/>
  <c r="F11" i="82"/>
  <c r="F12" i="82"/>
  <c r="F13" i="82"/>
  <c r="F14" i="82"/>
  <c r="F15" i="82"/>
  <c r="C17" i="82"/>
  <c r="D17" i="82"/>
  <c r="E17" i="82"/>
  <c r="F8" i="81"/>
  <c r="F9" i="81"/>
  <c r="F17" i="81"/>
  <c r="F10" i="81"/>
  <c r="F11" i="81"/>
  <c r="F12" i="81"/>
  <c r="F13" i="81"/>
  <c r="F14" i="81"/>
  <c r="F15" i="81"/>
  <c r="C17" i="81"/>
  <c r="D17" i="81"/>
  <c r="E17" i="81"/>
  <c r="F8" i="80"/>
  <c r="F9" i="80"/>
  <c r="F17" i="80"/>
  <c r="F10" i="80"/>
  <c r="F11" i="80"/>
  <c r="F12" i="80"/>
  <c r="F13" i="80"/>
  <c r="F14" i="80"/>
  <c r="F15" i="80"/>
  <c r="C17" i="80"/>
  <c r="D17" i="80"/>
  <c r="E17" i="80"/>
  <c r="F8" i="79"/>
  <c r="F17" i="79"/>
  <c r="F9" i="79"/>
  <c r="F10" i="79"/>
  <c r="F11" i="79"/>
  <c r="F12" i="79"/>
  <c r="F13" i="79"/>
  <c r="F14" i="79"/>
  <c r="F15" i="79"/>
  <c r="C17" i="79"/>
  <c r="D17" i="79"/>
  <c r="E17" i="79"/>
  <c r="F8" i="78"/>
  <c r="F17" i="78"/>
  <c r="F9" i="78"/>
  <c r="F10" i="78"/>
  <c r="F11" i="78"/>
  <c r="F12" i="78"/>
  <c r="F13" i="78"/>
  <c r="F14" i="78"/>
  <c r="F15" i="78"/>
  <c r="C17" i="78"/>
  <c r="D17" i="78"/>
  <c r="E17" i="78"/>
  <c r="F8" i="77"/>
  <c r="F17" i="77"/>
  <c r="F9" i="77"/>
  <c r="F10" i="77"/>
  <c r="F11" i="77"/>
  <c r="F12" i="77"/>
  <c r="F13" i="77"/>
  <c r="F14" i="77"/>
  <c r="F15" i="77"/>
  <c r="C17" i="77"/>
  <c r="D17" i="77"/>
  <c r="E17" i="77"/>
  <c r="F8" i="76"/>
  <c r="F17" i="76"/>
  <c r="F9" i="76"/>
  <c r="F10" i="76"/>
  <c r="F11" i="76"/>
  <c r="F12" i="76"/>
  <c r="F13" i="76"/>
  <c r="F14" i="76"/>
  <c r="F15" i="76"/>
  <c r="C17" i="76"/>
  <c r="D17" i="76"/>
  <c r="E17" i="76"/>
  <c r="F8" i="75"/>
  <c r="F17" i="75"/>
  <c r="F9" i="75"/>
  <c r="F10" i="75"/>
  <c r="F11" i="75"/>
  <c r="F12" i="75"/>
  <c r="F13" i="75"/>
  <c r="F14" i="75"/>
  <c r="F15" i="75"/>
  <c r="C17" i="75"/>
  <c r="D17" i="75"/>
  <c r="E17" i="75"/>
  <c r="F8" i="74"/>
  <c r="F17" i="74"/>
  <c r="F9" i="74"/>
  <c r="F10" i="74"/>
  <c r="F11" i="74"/>
  <c r="F12" i="74"/>
  <c r="F13" i="74"/>
  <c r="F14" i="74"/>
  <c r="F15" i="74"/>
  <c r="C17" i="74"/>
  <c r="D17" i="74"/>
  <c r="E17" i="74"/>
  <c r="F8" i="72"/>
  <c r="F17" i="72"/>
  <c r="F9" i="72"/>
  <c r="F10" i="72"/>
  <c r="F11" i="72"/>
  <c r="F12" i="72"/>
  <c r="F13" i="72"/>
  <c r="F14" i="72"/>
  <c r="F15" i="72"/>
  <c r="C17" i="72"/>
  <c r="D17" i="72"/>
  <c r="E17" i="72"/>
  <c r="F8" i="71"/>
  <c r="F17" i="71"/>
  <c r="F9" i="71"/>
  <c r="F10" i="71"/>
  <c r="F11" i="71"/>
  <c r="F12" i="71"/>
  <c r="F13" i="71"/>
  <c r="F14" i="71"/>
  <c r="F15" i="71"/>
  <c r="C17" i="71"/>
  <c r="D17" i="71"/>
  <c r="E17" i="71"/>
  <c r="F8" i="70"/>
  <c r="F17" i="70"/>
  <c r="F9" i="70"/>
  <c r="F10" i="70"/>
  <c r="F11" i="70"/>
  <c r="F12" i="70"/>
  <c r="F13" i="70"/>
  <c r="F14" i="70"/>
  <c r="F15" i="70"/>
  <c r="C17" i="70"/>
  <c r="D17" i="70"/>
  <c r="E17" i="70"/>
  <c r="F8" i="65"/>
  <c r="F17" i="65"/>
  <c r="F9" i="65"/>
  <c r="F10" i="65"/>
  <c r="F11" i="65"/>
  <c r="F12" i="65"/>
  <c r="F13" i="65"/>
  <c r="F14" i="65"/>
  <c r="F15" i="65"/>
  <c r="C17" i="65"/>
  <c r="D17" i="65"/>
  <c r="E17" i="65"/>
  <c r="F8" i="62"/>
  <c r="F16" i="62"/>
  <c r="F9" i="62"/>
  <c r="F10" i="62"/>
  <c r="F11" i="62"/>
  <c r="F12" i="62"/>
  <c r="F13" i="62"/>
  <c r="F14" i="62"/>
  <c r="C16" i="62"/>
  <c r="D16" i="62"/>
  <c r="E16" i="62"/>
  <c r="F8" i="61"/>
  <c r="F9" i="61"/>
  <c r="F16" i="61"/>
  <c r="F10" i="61"/>
  <c r="F11" i="61"/>
  <c r="F12" i="61"/>
  <c r="F13" i="61"/>
  <c r="F14" i="61"/>
  <c r="C16" i="61"/>
  <c r="D16" i="61"/>
  <c r="E16" i="61"/>
  <c r="F8" i="69"/>
  <c r="F9" i="69"/>
  <c r="F10" i="69"/>
  <c r="F11" i="69"/>
  <c r="F12" i="69"/>
  <c r="F13" i="69"/>
  <c r="F14" i="69"/>
  <c r="C16" i="69"/>
  <c r="D16" i="69"/>
  <c r="E16" i="69"/>
  <c r="D8" i="63"/>
  <c r="E8" i="63"/>
  <c r="D9" i="63"/>
  <c r="F9" i="63"/>
  <c r="F16" i="63"/>
  <c r="E9" i="63"/>
  <c r="D10" i="63"/>
  <c r="E10" i="63"/>
  <c r="E16" i="63"/>
  <c r="D11" i="63"/>
  <c r="E11" i="63"/>
  <c r="F11" i="63"/>
  <c r="D12" i="63"/>
  <c r="F12" i="63"/>
  <c r="D13" i="63"/>
  <c r="F13" i="63"/>
  <c r="E13" i="63"/>
  <c r="D14" i="63"/>
  <c r="E14" i="63"/>
  <c r="F14" i="63"/>
  <c r="C16" i="63"/>
  <c r="F8" i="60"/>
  <c r="F9" i="60"/>
  <c r="F16" i="60"/>
  <c r="F10" i="60"/>
  <c r="F11" i="60"/>
  <c r="F12" i="60"/>
  <c r="F13" i="60"/>
  <c r="F14" i="60"/>
  <c r="C16" i="60"/>
  <c r="D16" i="60"/>
  <c r="E16" i="60"/>
  <c r="F8" i="59"/>
  <c r="F9" i="59"/>
  <c r="F10" i="59"/>
  <c r="F11" i="59"/>
  <c r="F12" i="59"/>
  <c r="F13" i="59"/>
  <c r="F14" i="59"/>
  <c r="C16" i="59"/>
  <c r="D16" i="59"/>
  <c r="E16" i="59"/>
  <c r="F8" i="58"/>
  <c r="F9" i="58"/>
  <c r="F10" i="58"/>
  <c r="F16" i="58"/>
  <c r="F11" i="58"/>
  <c r="F12" i="58"/>
  <c r="F13" i="58"/>
  <c r="F14" i="58"/>
  <c r="C16" i="58"/>
  <c r="D16" i="58"/>
  <c r="E16" i="58"/>
  <c r="F8" i="57"/>
  <c r="F16" i="57"/>
  <c r="F9" i="57"/>
  <c r="F10" i="57"/>
  <c r="F11" i="57"/>
  <c r="F12" i="57"/>
  <c r="F13" i="57"/>
  <c r="F14" i="57"/>
  <c r="C16" i="57"/>
  <c r="D16" i="57"/>
  <c r="E16" i="57"/>
  <c r="F8" i="56"/>
  <c r="F16" i="56"/>
  <c r="F9" i="56"/>
  <c r="F10" i="56"/>
  <c r="F11" i="56"/>
  <c r="F12" i="56"/>
  <c r="F13" i="56"/>
  <c r="F14" i="56"/>
  <c r="C16" i="56"/>
  <c r="D16" i="56"/>
  <c r="E16" i="56"/>
  <c r="F8" i="55"/>
  <c r="F9" i="55"/>
  <c r="F10" i="55"/>
  <c r="F16" i="55"/>
  <c r="F11" i="55"/>
  <c r="F12" i="55"/>
  <c r="F13" i="55"/>
  <c r="F14" i="55"/>
  <c r="C16" i="55"/>
  <c r="D16" i="55"/>
  <c r="E16" i="55"/>
  <c r="C8" i="54"/>
  <c r="C16" i="54"/>
  <c r="D8" i="54"/>
  <c r="E8" i="54"/>
  <c r="E16" i="54"/>
  <c r="I8" i="54"/>
  <c r="C9" i="54"/>
  <c r="D9" i="54"/>
  <c r="E9" i="54"/>
  <c r="F9" i="54"/>
  <c r="C10" i="54"/>
  <c r="F10" i="54"/>
  <c r="D10" i="54"/>
  <c r="E10" i="54"/>
  <c r="C11" i="54"/>
  <c r="D11" i="54"/>
  <c r="E11" i="54"/>
  <c r="F11" i="54"/>
  <c r="C12" i="54"/>
  <c r="D12" i="54"/>
  <c r="F12" i="54"/>
  <c r="E12" i="54"/>
  <c r="C13" i="54"/>
  <c r="D13" i="54"/>
  <c r="F13" i="54"/>
  <c r="E13" i="54"/>
  <c r="C14" i="54"/>
  <c r="D14" i="54"/>
  <c r="E14" i="54"/>
  <c r="F8" i="53"/>
  <c r="F9" i="53"/>
  <c r="F10" i="53"/>
  <c r="F11" i="53"/>
  <c r="F16" i="53"/>
  <c r="F12" i="53"/>
  <c r="F13" i="53"/>
  <c r="F14" i="53"/>
  <c r="C16" i="53"/>
  <c r="D16" i="53"/>
  <c r="N7" i="54"/>
  <c r="N8" i="54"/>
  <c r="E16" i="53"/>
  <c r="N10" i="54"/>
  <c r="F8" i="52"/>
  <c r="F9" i="52"/>
  <c r="F10" i="52"/>
  <c r="F11" i="52"/>
  <c r="F12" i="52"/>
  <c r="F13" i="52"/>
  <c r="F16" i="52"/>
  <c r="F14" i="52"/>
  <c r="C16" i="52"/>
  <c r="D16" i="52"/>
  <c r="M8" i="54"/>
  <c r="M7" i="54"/>
  <c r="E16" i="52"/>
  <c r="M10" i="54"/>
  <c r="F8" i="51"/>
  <c r="F9" i="51"/>
  <c r="F16" i="51"/>
  <c r="F10" i="51"/>
  <c r="F11" i="51"/>
  <c r="F12" i="51"/>
  <c r="F13" i="51"/>
  <c r="F14" i="51"/>
  <c r="C16" i="51"/>
  <c r="D16" i="51"/>
  <c r="L7" i="54"/>
  <c r="E16" i="51"/>
  <c r="L11" i="54"/>
  <c r="L10" i="54"/>
  <c r="F8" i="50"/>
  <c r="F16" i="50"/>
  <c r="F9" i="50"/>
  <c r="F10" i="50"/>
  <c r="F11" i="50"/>
  <c r="F12" i="50"/>
  <c r="F13" i="50"/>
  <c r="F14" i="50"/>
  <c r="C16" i="50"/>
  <c r="D16" i="50"/>
  <c r="K8" i="54"/>
  <c r="E16" i="50"/>
  <c r="K11" i="54"/>
  <c r="F8" i="49"/>
  <c r="F16" i="49"/>
  <c r="F9" i="49"/>
  <c r="F10" i="49"/>
  <c r="F11" i="49"/>
  <c r="F12" i="49"/>
  <c r="F13" i="49"/>
  <c r="F14" i="49"/>
  <c r="C16" i="49"/>
  <c r="D16" i="49"/>
  <c r="J7" i="54"/>
  <c r="E16" i="49"/>
  <c r="J11" i="54"/>
  <c r="F8" i="48"/>
  <c r="F9" i="48"/>
  <c r="F16" i="48"/>
  <c r="F10" i="48"/>
  <c r="F11" i="48"/>
  <c r="F12" i="48"/>
  <c r="F13" i="48"/>
  <c r="F14" i="48"/>
  <c r="C16" i="48"/>
  <c r="D16" i="48"/>
  <c r="I7" i="54"/>
  <c r="E16" i="48"/>
  <c r="I11" i="54"/>
  <c r="I10" i="54"/>
  <c r="F8" i="47"/>
  <c r="F16" i="47"/>
  <c r="F9" i="47"/>
  <c r="F10" i="47"/>
  <c r="F11" i="47"/>
  <c r="F12" i="47"/>
  <c r="F13" i="47"/>
  <c r="F14" i="47"/>
  <c r="C16" i="47"/>
  <c r="D16" i="47"/>
  <c r="E16" i="47"/>
  <c r="F8" i="46"/>
  <c r="F9" i="46"/>
  <c r="F10" i="46"/>
  <c r="F11" i="46"/>
  <c r="F12" i="46"/>
  <c r="F16" i="46"/>
  <c r="F13" i="46"/>
  <c r="F14" i="46"/>
  <c r="C16" i="46"/>
  <c r="D16" i="46"/>
  <c r="E16" i="46"/>
  <c r="F8" i="45"/>
  <c r="F9" i="45"/>
  <c r="F10" i="45"/>
  <c r="F11" i="45"/>
  <c r="F12" i="45"/>
  <c r="F13" i="45"/>
  <c r="F14" i="45"/>
  <c r="C16" i="45"/>
  <c r="D16" i="45"/>
  <c r="E16" i="45"/>
  <c r="F16" i="45"/>
  <c r="F8" i="44"/>
  <c r="F9" i="44"/>
  <c r="F10" i="44"/>
  <c r="F11" i="44"/>
  <c r="F16" i="44"/>
  <c r="F12" i="44"/>
  <c r="F13" i="44"/>
  <c r="F14" i="44"/>
  <c r="C16" i="44"/>
  <c r="D16" i="44"/>
  <c r="E16" i="44"/>
  <c r="F8" i="43"/>
  <c r="F9" i="43"/>
  <c r="F16" i="43"/>
  <c r="F10" i="43"/>
  <c r="F11" i="43"/>
  <c r="F12" i="43"/>
  <c r="F13" i="43"/>
  <c r="F14" i="43"/>
  <c r="C16" i="43"/>
  <c r="D16" i="43"/>
  <c r="E16" i="43"/>
  <c r="F8" i="42"/>
  <c r="F16" i="42"/>
  <c r="F9" i="42"/>
  <c r="F10" i="42"/>
  <c r="F11" i="42"/>
  <c r="F12" i="42"/>
  <c r="F13" i="42"/>
  <c r="F14" i="42"/>
  <c r="C16" i="42"/>
  <c r="D16" i="42"/>
  <c r="E16" i="42"/>
  <c r="F8" i="41"/>
  <c r="F16" i="41"/>
  <c r="F9" i="41"/>
  <c r="F10" i="41"/>
  <c r="F11" i="41"/>
  <c r="F12" i="41"/>
  <c r="F13" i="41"/>
  <c r="F14" i="41"/>
  <c r="C16" i="41"/>
  <c r="D16" i="41"/>
  <c r="E16" i="41"/>
  <c r="F8" i="40"/>
  <c r="F9" i="40"/>
  <c r="F16" i="40"/>
  <c r="F10" i="40"/>
  <c r="F11" i="40"/>
  <c r="F12" i="40"/>
  <c r="F13" i="40"/>
  <c r="F14" i="40"/>
  <c r="C16" i="40"/>
  <c r="D16" i="40"/>
  <c r="E16" i="40"/>
  <c r="F8" i="39"/>
  <c r="F16" i="39"/>
  <c r="F9" i="39"/>
  <c r="F10" i="39"/>
  <c r="F11" i="39"/>
  <c r="F12" i="39"/>
  <c r="F13" i="39"/>
  <c r="F14" i="39"/>
  <c r="C16" i="39"/>
  <c r="D16" i="39"/>
  <c r="E16" i="39"/>
  <c r="F8" i="38"/>
  <c r="F16" i="38"/>
  <c r="F9" i="38"/>
  <c r="F10" i="38"/>
  <c r="F11" i="38"/>
  <c r="F12" i="38"/>
  <c r="F13" i="38"/>
  <c r="F14" i="38"/>
  <c r="C16" i="38"/>
  <c r="D16" i="38"/>
  <c r="E16" i="38"/>
  <c r="F8" i="37"/>
  <c r="F9" i="37"/>
  <c r="F16" i="37"/>
  <c r="F10" i="37"/>
  <c r="F11" i="37"/>
  <c r="F12" i="37"/>
  <c r="F13" i="37"/>
  <c r="F14" i="37"/>
  <c r="C16" i="37"/>
  <c r="D16" i="37"/>
  <c r="E16" i="37"/>
  <c r="F8" i="36"/>
  <c r="F9" i="36"/>
  <c r="F10" i="36"/>
  <c r="F11" i="36"/>
  <c r="F16" i="36"/>
  <c r="F12" i="36"/>
  <c r="F13" i="36"/>
  <c r="F14" i="36"/>
  <c r="C16" i="36"/>
  <c r="D16" i="36"/>
  <c r="E16" i="36"/>
  <c r="F8" i="34"/>
  <c r="F9" i="34"/>
  <c r="F16" i="34"/>
  <c r="F10" i="34"/>
  <c r="F11" i="34"/>
  <c r="F12" i="34"/>
  <c r="F13" i="34"/>
  <c r="F14" i="34"/>
  <c r="C16" i="34"/>
  <c r="D16" i="34"/>
  <c r="E16" i="34"/>
  <c r="F8" i="35"/>
  <c r="F9" i="35"/>
  <c r="F10" i="35"/>
  <c r="F11" i="35"/>
  <c r="F16" i="35"/>
  <c r="F12" i="35"/>
  <c r="F13" i="35"/>
  <c r="F14" i="35"/>
  <c r="C16" i="35"/>
  <c r="D16" i="35"/>
  <c r="E16" i="35"/>
  <c r="F8" i="33"/>
  <c r="F16" i="33"/>
  <c r="F9" i="33"/>
  <c r="F10" i="33"/>
  <c r="F11" i="33"/>
  <c r="F12" i="33"/>
  <c r="F13" i="33"/>
  <c r="F14" i="33"/>
  <c r="C16" i="33"/>
  <c r="D16" i="33"/>
  <c r="E16" i="33"/>
  <c r="C16" i="32"/>
  <c r="D16" i="32"/>
  <c r="E16" i="32"/>
  <c r="F16" i="32"/>
  <c r="C16" i="31"/>
  <c r="D16" i="31"/>
  <c r="E16" i="31"/>
  <c r="F16" i="31"/>
  <c r="C16" i="30"/>
  <c r="D16" i="30"/>
  <c r="E16" i="30"/>
  <c r="F16" i="30"/>
  <c r="C16" i="29"/>
  <c r="D16" i="29"/>
  <c r="E16" i="29"/>
  <c r="F16" i="29"/>
  <c r="C16" i="28"/>
  <c r="D16" i="28"/>
  <c r="E16" i="28"/>
  <c r="F16" i="28"/>
  <c r="C16" i="27"/>
  <c r="D16" i="27"/>
  <c r="E16" i="27"/>
  <c r="F16" i="27"/>
  <c r="C16" i="26"/>
  <c r="D16" i="26"/>
  <c r="E16" i="26"/>
  <c r="F16" i="26"/>
  <c r="C16" i="25"/>
  <c r="D16" i="25"/>
  <c r="E16" i="25"/>
  <c r="F16" i="25"/>
  <c r="C16" i="24"/>
  <c r="D16" i="24"/>
  <c r="E16" i="24"/>
  <c r="F16" i="24"/>
  <c r="C16" i="23"/>
  <c r="D16" i="23"/>
  <c r="E16" i="23"/>
  <c r="F16" i="23"/>
  <c r="C16" i="22"/>
  <c r="D16" i="22"/>
  <c r="E16" i="22"/>
  <c r="F16" i="22"/>
  <c r="F8" i="21"/>
  <c r="F9" i="21"/>
  <c r="F16" i="21"/>
  <c r="F10" i="21"/>
  <c r="F11" i="21"/>
  <c r="F12" i="21"/>
  <c r="F13" i="21"/>
  <c r="F14" i="21"/>
  <c r="C16" i="21"/>
  <c r="D16" i="21"/>
  <c r="E16" i="21"/>
  <c r="F8" i="20"/>
  <c r="F16" i="20"/>
  <c r="F9" i="20"/>
  <c r="F10" i="20"/>
  <c r="F12" i="20"/>
  <c r="F13" i="20"/>
  <c r="F14" i="20"/>
  <c r="C16" i="20"/>
  <c r="D16" i="20"/>
  <c r="E16" i="20"/>
  <c r="F8" i="19"/>
  <c r="F9" i="19"/>
  <c r="F16" i="19"/>
  <c r="F10" i="19"/>
  <c r="F11" i="19"/>
  <c r="F12" i="19"/>
  <c r="F13" i="19"/>
  <c r="F14" i="19"/>
  <c r="C16" i="19"/>
  <c r="D16" i="19"/>
  <c r="E16" i="19"/>
  <c r="F8" i="18"/>
  <c r="F9" i="18"/>
  <c r="F10" i="18"/>
  <c r="F16" i="18"/>
  <c r="F11" i="18"/>
  <c r="F12" i="18"/>
  <c r="F13" i="18"/>
  <c r="F14" i="18"/>
  <c r="C16" i="18"/>
  <c r="D16" i="18"/>
  <c r="E16" i="18"/>
  <c r="F8" i="17"/>
  <c r="F9" i="17"/>
  <c r="F10" i="17"/>
  <c r="F11" i="17"/>
  <c r="F12" i="17"/>
  <c r="F13" i="17"/>
  <c r="F14" i="17"/>
  <c r="C16" i="17"/>
  <c r="D16" i="17"/>
  <c r="E16" i="17"/>
  <c r="F8" i="16"/>
  <c r="F9" i="16"/>
  <c r="F10" i="16"/>
  <c r="F16" i="16"/>
  <c r="F11" i="16"/>
  <c r="F12" i="16"/>
  <c r="F13" i="16"/>
  <c r="F14" i="16"/>
  <c r="C16" i="16"/>
  <c r="D16" i="16"/>
  <c r="E16" i="16"/>
  <c r="F8" i="15"/>
  <c r="F9" i="15"/>
  <c r="F10" i="15"/>
  <c r="F11" i="15"/>
  <c r="F16" i="15"/>
  <c r="F12" i="15"/>
  <c r="F13" i="15"/>
  <c r="F14" i="15"/>
  <c r="C16" i="15"/>
  <c r="D16" i="15"/>
  <c r="E16" i="15"/>
  <c r="F8" i="13"/>
  <c r="F9" i="13"/>
  <c r="F10" i="13"/>
  <c r="F11" i="13"/>
  <c r="F12" i="13"/>
  <c r="F13" i="13"/>
  <c r="F14" i="13"/>
  <c r="C16" i="13"/>
  <c r="D16" i="13"/>
  <c r="E16" i="13"/>
  <c r="F8" i="12"/>
  <c r="F16" i="12"/>
  <c r="F9" i="12"/>
  <c r="F10" i="12"/>
  <c r="F11" i="12"/>
  <c r="F12" i="12"/>
  <c r="F13" i="12"/>
  <c r="F14" i="12"/>
  <c r="C16" i="12"/>
  <c r="D16" i="12"/>
  <c r="E16" i="12"/>
  <c r="D16" i="11"/>
  <c r="E16" i="11"/>
  <c r="D16" i="10"/>
  <c r="E16" i="10"/>
  <c r="D16" i="9"/>
  <c r="E16" i="9"/>
  <c r="F8" i="8"/>
  <c r="C8" i="9"/>
  <c r="F9" i="8"/>
  <c r="C9" i="9"/>
  <c r="F9" i="9"/>
  <c r="C9" i="10"/>
  <c r="F9" i="10"/>
  <c r="C9" i="11"/>
  <c r="F9" i="11"/>
  <c r="F10" i="8"/>
  <c r="C10" i="9"/>
  <c r="F10" i="9"/>
  <c r="C10" i="10"/>
  <c r="F10" i="10"/>
  <c r="C10" i="11"/>
  <c r="F10" i="11"/>
  <c r="F11" i="8"/>
  <c r="C11" i="9"/>
  <c r="F11" i="9"/>
  <c r="C11" i="10"/>
  <c r="F11" i="10"/>
  <c r="C11" i="11"/>
  <c r="F11" i="11"/>
  <c r="F12" i="8"/>
  <c r="C12" i="9"/>
  <c r="F12" i="9"/>
  <c r="C12" i="10"/>
  <c r="F12" i="10"/>
  <c r="C12" i="11"/>
  <c r="F12" i="11"/>
  <c r="F13" i="8"/>
  <c r="F16" i="8"/>
  <c r="F14" i="8"/>
  <c r="C14" i="9"/>
  <c r="F14" i="9"/>
  <c r="C14" i="10"/>
  <c r="F14" i="10"/>
  <c r="C14" i="11"/>
  <c r="F14" i="11"/>
  <c r="C16" i="8"/>
  <c r="D16" i="8"/>
  <c r="E16" i="8"/>
  <c r="F8" i="7"/>
  <c r="F16" i="7"/>
  <c r="F9" i="7"/>
  <c r="F10" i="7"/>
  <c r="F11" i="7"/>
  <c r="F12" i="7"/>
  <c r="F13" i="7"/>
  <c r="F14" i="7"/>
  <c r="C16" i="7"/>
  <c r="D16" i="7"/>
  <c r="E16" i="7"/>
  <c r="F8" i="6"/>
  <c r="F9" i="6"/>
  <c r="F10" i="6"/>
  <c r="F11" i="6"/>
  <c r="F12" i="6"/>
  <c r="D13" i="6"/>
  <c r="D16" i="6"/>
  <c r="D14" i="6"/>
  <c r="F14" i="6"/>
  <c r="C16" i="6"/>
  <c r="E16" i="6"/>
  <c r="F8" i="5"/>
  <c r="F16" i="5"/>
  <c r="F9" i="5"/>
  <c r="F10" i="5"/>
  <c r="F11" i="5"/>
  <c r="F12" i="5"/>
  <c r="F13" i="5"/>
  <c r="F14" i="5"/>
  <c r="C16" i="5"/>
  <c r="D16" i="5"/>
  <c r="E16" i="5"/>
  <c r="H22" i="5"/>
  <c r="D8" i="4"/>
  <c r="D16" i="4"/>
  <c r="E8" i="4"/>
  <c r="D9" i="4"/>
  <c r="E9" i="4"/>
  <c r="F9" i="4"/>
  <c r="D10" i="4"/>
  <c r="E10" i="4"/>
  <c r="F10" i="4"/>
  <c r="D11" i="4"/>
  <c r="F11" i="4"/>
  <c r="E11" i="4"/>
  <c r="D12" i="4"/>
  <c r="F12" i="4"/>
  <c r="E12" i="4"/>
  <c r="D13" i="4"/>
  <c r="E13" i="4"/>
  <c r="F13" i="4"/>
  <c r="D14" i="4"/>
  <c r="E14" i="4"/>
  <c r="F14" i="4"/>
  <c r="C16" i="4"/>
  <c r="F8" i="2"/>
  <c r="F9" i="2"/>
  <c r="F10" i="2"/>
  <c r="F11" i="2"/>
  <c r="F16" i="2"/>
  <c r="F12" i="2"/>
  <c r="F13" i="2"/>
  <c r="F14" i="2"/>
  <c r="C16" i="2"/>
  <c r="D16" i="2"/>
  <c r="E16" i="2"/>
  <c r="F8" i="1"/>
  <c r="F16" i="1"/>
  <c r="F9" i="1"/>
  <c r="F10" i="1"/>
  <c r="F11" i="1"/>
  <c r="F12" i="1"/>
  <c r="F13" i="1"/>
  <c r="F14" i="1"/>
  <c r="C16" i="1"/>
  <c r="D16" i="1"/>
  <c r="E16" i="1"/>
  <c r="L8" i="54"/>
  <c r="D16" i="63"/>
  <c r="E16" i="4"/>
  <c r="F16" i="69"/>
  <c r="F8" i="89"/>
  <c r="K10" i="54"/>
  <c r="F16" i="13"/>
  <c r="F14" i="54"/>
  <c r="F16" i="59"/>
  <c r="F8" i="63"/>
  <c r="F16" i="17"/>
  <c r="J8" i="54"/>
  <c r="F10" i="63"/>
  <c r="F17" i="104"/>
  <c r="E8" i="115"/>
  <c r="E17" i="116"/>
  <c r="E17" i="120"/>
  <c r="E17" i="122"/>
  <c r="G17" i="124"/>
  <c r="F8" i="9"/>
  <c r="F16" i="6"/>
  <c r="B9" i="127"/>
  <c r="E17" i="118"/>
  <c r="F17" i="119"/>
  <c r="B17" i="127"/>
  <c r="F8" i="4"/>
  <c r="F16" i="4"/>
  <c r="D17" i="89"/>
  <c r="J10" i="54"/>
  <c r="C13" i="9"/>
  <c r="F13" i="9"/>
  <c r="C13" i="10"/>
  <c r="F13" i="10"/>
  <c r="C13" i="11"/>
  <c r="F13" i="11"/>
  <c r="K7" i="54"/>
  <c r="N11" i="54"/>
  <c r="M11" i="54"/>
  <c r="F8" i="54"/>
  <c r="F16" i="54"/>
  <c r="F9" i="89"/>
  <c r="F17" i="89"/>
  <c r="D16" i="54"/>
  <c r="F13" i="6"/>
  <c r="C8" i="10"/>
  <c r="F16" i="9"/>
  <c r="C16" i="9"/>
  <c r="F8" i="10"/>
  <c r="C16" i="10"/>
  <c r="C8" i="11"/>
  <c r="F16" i="10"/>
  <c r="C16" i="11"/>
  <c r="F8" i="11"/>
  <c r="F16" i="11"/>
  <c r="G17" i="132"/>
  <c r="G17" i="133"/>
  <c r="G17" i="136"/>
  <c r="G17" i="139"/>
  <c r="G17" i="140" l="1"/>
</calcChain>
</file>

<file path=xl/sharedStrings.xml><?xml version="1.0" encoding="utf-8"?>
<sst xmlns="http://schemas.openxmlformats.org/spreadsheetml/2006/main" count="2871" uniqueCount="555">
  <si>
    <t>TURMAS</t>
  </si>
  <si>
    <t>Distribuídos</t>
  </si>
  <si>
    <t>Julgados definitivos</t>
  </si>
  <si>
    <t>1ª - Capital</t>
  </si>
  <si>
    <t>2ª - Blumenau</t>
  </si>
  <si>
    <t>3ª - Chapecó</t>
  </si>
  <si>
    <t>4ª - Criciúma</t>
  </si>
  <si>
    <t>5ª Joinville</t>
  </si>
  <si>
    <t>6ª - Lages</t>
  </si>
  <si>
    <t>7ª - Itajaí</t>
  </si>
  <si>
    <t>Vindos de 2001</t>
  </si>
  <si>
    <t>Total</t>
  </si>
  <si>
    <t>Passam p/ 2003</t>
  </si>
  <si>
    <t>CORREGEDORIA GERAL DA JUSTIÇA</t>
  </si>
  <si>
    <t>DIVISÃO JUDICIÁRIA</t>
  </si>
  <si>
    <t>MOVIMENTO FORENSE DAS TURMAS DE RECURSOS - ANO DE 2002</t>
  </si>
  <si>
    <t>Fonte: mapas estatísticos mensais remetidos pelas turmas</t>
  </si>
  <si>
    <t>Vindos de 2002</t>
  </si>
  <si>
    <t>MOVIMENTO FORENSE DAS TURMAS DE RECURSOS - ANO DE 2003</t>
  </si>
  <si>
    <t>Passam p/ jan/04</t>
  </si>
  <si>
    <t>Vindos de 2003</t>
  </si>
  <si>
    <t>Passam p/ jan/05</t>
  </si>
  <si>
    <t>MOVIMENTO FORENSE DAS TURMAS DE RECURSOS - 2004</t>
  </si>
  <si>
    <t>Vindos de 2004</t>
  </si>
  <si>
    <t>MOVIMENTO FORENSE DAS TURMAS DE RECURSOS - 2005</t>
  </si>
  <si>
    <t>Passam p/ 2006</t>
  </si>
  <si>
    <t>MOVIMENTO FORENSE DAS TURMAS DE RECURSOS - 2006</t>
  </si>
  <si>
    <t>Vindos de 2005</t>
  </si>
  <si>
    <t>Passam p/ 2007</t>
  </si>
  <si>
    <t>Vindos de 2006</t>
  </si>
  <si>
    <t>MOVIMENTO FORENSE DAS TURMAS DE RECURSOS -  2007</t>
  </si>
  <si>
    <t>Passam p/ 2008</t>
  </si>
  <si>
    <t>MOVIMENTO FORENSE DAS TURMAS DE RECURSOS -  JANEIRO/2008</t>
  </si>
  <si>
    <t>Vindos - dez/07</t>
  </si>
  <si>
    <t>Passam p/ fev/08</t>
  </si>
  <si>
    <t>Vindos - jan/08</t>
  </si>
  <si>
    <t>MOVIMENTO FORENSE DAS TURMAS DE RECURSOS -  FEVEREIRO/2008</t>
  </si>
  <si>
    <t>Passam p/ mar/08</t>
  </si>
  <si>
    <t>MOVIMENTO FORENSE DAS TURMAS DE RECURSOS -  MARÇO/2008</t>
  </si>
  <si>
    <t>Vindos - fev/08</t>
  </si>
  <si>
    <t>Passam p/ abr/08</t>
  </si>
  <si>
    <t>MOVIMENTO FORENSE DAS TURMAS DE RECURSOS -  ABR/2008</t>
  </si>
  <si>
    <t>Vindos - mar/08</t>
  </si>
  <si>
    <t>Passam p/ mai/08</t>
  </si>
  <si>
    <t>MOVIMENTO FORENSE DAS TURMAS DE RECURSOS -  MAI/2008</t>
  </si>
  <si>
    <t>Vindos - abr/08</t>
  </si>
  <si>
    <t>Passam p/ jun/08</t>
  </si>
  <si>
    <t>Vindos - mai/08</t>
  </si>
  <si>
    <t>Passam p/ jul/08</t>
  </si>
  <si>
    <t>MOVIMENTO FORENSE DAS TURMAS DE RECURSOS -  JUNHO/2008</t>
  </si>
  <si>
    <t>MOVIMENTO FORENSE DAS TURMAS DE RECURSOS -  JULHO/2008</t>
  </si>
  <si>
    <t>Vindos - jun/08</t>
  </si>
  <si>
    <t>Passam p/ ago/08</t>
  </si>
  <si>
    <t>MOVIMENTO FORENSE DAS TURMAS DE RECURSOS -  AGOSTO/2008</t>
  </si>
  <si>
    <t>Vindos - jul/08</t>
  </si>
  <si>
    <t>Passam p/ set/08</t>
  </si>
  <si>
    <t>MOVIMENTO FORENSE DAS TURMAS DE RECURSOS -  SETEMBRO/2008</t>
  </si>
  <si>
    <t>MOVIMENTO FORENSE DAS TURMAS DE RECURSOS -  OUTUBRO/2008</t>
  </si>
  <si>
    <t>Vindos - set/08</t>
  </si>
  <si>
    <t>Passam p/ out/08</t>
  </si>
  <si>
    <t>Vindos - out/08</t>
  </si>
  <si>
    <t>Passam p/ nov/08</t>
  </si>
  <si>
    <t>MOVIMENTO FORENSE DAS TURMAS DE RECURSOS -  NOVEMBRO/2008</t>
  </si>
  <si>
    <t>Vindos - nov/08</t>
  </si>
  <si>
    <t>Passam p/ dez/08</t>
  </si>
  <si>
    <t>MOVIMENTO FORENSE DAS TURMAS DE RECURSOS -  DEZEMBRO/2008</t>
  </si>
  <si>
    <t>Passam p/jan/09</t>
  </si>
  <si>
    <t>Vindos - ago/08</t>
  </si>
  <si>
    <t>Vindos de 2007</t>
  </si>
  <si>
    <t>Passam p/ 2009</t>
  </si>
  <si>
    <t>MOVIMENTO FORENSE DAS TURMAS DE RECURSOS -  2008</t>
  </si>
  <si>
    <t>5ª - Joinville</t>
  </si>
  <si>
    <t>MOVIMENTO FORENSE DAS TURMAS DE RECURSOS -  JANEIRO/2009</t>
  </si>
  <si>
    <t>Vindos - dez/08</t>
  </si>
  <si>
    <t>Passam p/ fev/09</t>
  </si>
  <si>
    <t>MOVIMENTO FORENSE DAS TURMAS DE RECURSOS -  FEVEREIRO/2009</t>
  </si>
  <si>
    <t>Vindos - jan/09</t>
  </si>
  <si>
    <t>Passam p/ mar/09</t>
  </si>
  <si>
    <t>MOVIMENTO FORENSE DAS TURMAS DE RECURSOS -  MARÇO/2009</t>
  </si>
  <si>
    <t>Vindos - fev/09</t>
  </si>
  <si>
    <t>Passam p/ abr/09</t>
  </si>
  <si>
    <t>MOVIMENTO FORENSE DAS TURMAS DE RECURSOS -  ABRIL/2009</t>
  </si>
  <si>
    <t>Vindos - mar/09</t>
  </si>
  <si>
    <t>Passam p/ mai/09</t>
  </si>
  <si>
    <t>MOVIMENTO FORENSE DAS TURMAS DE RECURSOS -  MAIO/2009</t>
  </si>
  <si>
    <t>Vindos - abr/09</t>
  </si>
  <si>
    <t>Passam p/ jun/09</t>
  </si>
  <si>
    <t>MOVIMENTO FORENSE DAS TURMAS DE RECURSOS -  JUNHO/2009</t>
  </si>
  <si>
    <t>Vindos - mai/09</t>
  </si>
  <si>
    <t>Passam p/ jul/09</t>
  </si>
  <si>
    <t>MOVIMENTO FORENSE DAS TURMAS DE RECURSOS -  JULHO/2009</t>
  </si>
  <si>
    <t>Vindos - jun/09</t>
  </si>
  <si>
    <t>Passam p/ ago/09</t>
  </si>
  <si>
    <t>MOVIMENTO FORENSE DAS TURMAS DE RECURSOS -  AGOSTO/2009</t>
  </si>
  <si>
    <t>Vindos - jul/09</t>
  </si>
  <si>
    <t>Passam p/ set/09</t>
  </si>
  <si>
    <t>MOVIMENTO FORENSE DAS TURMAS DE RECURSOS -  SETEMBRO/2009</t>
  </si>
  <si>
    <t>Vindos - ago/09</t>
  </si>
  <si>
    <t>Passam p/ out/09</t>
  </si>
  <si>
    <t>MOVIMENTO FORENSE DAS TURMAS DE RECURSOS -  OUTUBRO/2009</t>
  </si>
  <si>
    <t>Vindos - set/09</t>
  </si>
  <si>
    <t>Passam p/ nov/09</t>
  </si>
  <si>
    <t>MOVIMENTO FORENSE DAS TURMAS DE RECURSOS -  NOVEMBRO/2009</t>
  </si>
  <si>
    <t>Vindos - out/09</t>
  </si>
  <si>
    <t>Passam p/ dez/09</t>
  </si>
  <si>
    <t>MOVIMENTO FORENSE DAS TURMAS DE RECURSOS - DEZEMBRO/2009</t>
  </si>
  <si>
    <t>Vindos - nov/09</t>
  </si>
  <si>
    <t>Passam p/ jan/10</t>
  </si>
  <si>
    <t>MOVIMENTO FORENSE DAS TURMAS DE RECURSOS - JANEIRO/10</t>
  </si>
  <si>
    <t>Vindos - dez/09</t>
  </si>
  <si>
    <t>Passam p/ fev/10</t>
  </si>
  <si>
    <t>MOVIMENTO FORENSE DAS TURMAS DE RECURSOS - 2009</t>
  </si>
  <si>
    <t>Vindos de 2008</t>
  </si>
  <si>
    <t>Passam p/ 2010</t>
  </si>
  <si>
    <t>MOVIMENTO FORENSE DAS TURMAS DE RECURSOS - FEVEREIRO/10</t>
  </si>
  <si>
    <t>Vindos - jan/10</t>
  </si>
  <si>
    <t>Passam p/ mar/10</t>
  </si>
  <si>
    <t>MOVIMENTO FORENSE DAS TURMAS DE RECURSOS - MARÇO/10</t>
  </si>
  <si>
    <t>Vindos - fev/10</t>
  </si>
  <si>
    <t>Passam p/ abr/10</t>
  </si>
  <si>
    <t>MOVIMENTO FORENSE DAS TURMAS DE RECURSOS - ABRIL/10</t>
  </si>
  <si>
    <t>Vindos - mar/10</t>
  </si>
  <si>
    <t>Passam p/ mai/10</t>
  </si>
  <si>
    <t>MOVIMENTO FORENSE DAS TURMAS DE RECURSOS - MAIO/10</t>
  </si>
  <si>
    <t>Vindos - abr/10</t>
  </si>
  <si>
    <t>Passam p/ jun/10</t>
  </si>
  <si>
    <t>MOVIMENTO FORENSE DAS TURMAS DE RECURSOS - JUNHO/10</t>
  </si>
  <si>
    <t>Vindos - mai/10</t>
  </si>
  <si>
    <t>Passam p/ jul/10</t>
  </si>
  <si>
    <t>MOVIMENTO FORENSE DAS TURMAS DE RECURSOS - JULHO/10</t>
  </si>
  <si>
    <t>MOVIMENTO FORENSE DAS TURMAS DE RECURSOS - AGOSTO/10</t>
  </si>
  <si>
    <t>Vindos - jun/10</t>
  </si>
  <si>
    <t>Passam p/ ago/10</t>
  </si>
  <si>
    <t>Vindos - jul/10</t>
  </si>
  <si>
    <t>Passam p/ set/10</t>
  </si>
  <si>
    <t>MOVIMENTO FORENSE DAS TURMAS DE RECURSOS - SETEMBRO/10</t>
  </si>
  <si>
    <t>Vindos - ago/10</t>
  </si>
  <si>
    <t>Passam p/ out/10</t>
  </si>
  <si>
    <t>MOVIMENTO FORENSE DAS TURMAS DE RECURSOS - OUTUBRO/10</t>
  </si>
  <si>
    <t>Vindos - set/10</t>
  </si>
  <si>
    <t>Passam p/ nov/10</t>
  </si>
  <si>
    <t>MOVIMENTO FORENSE DAS TURMAS DE RECURSOS - NOVEMBRO/10</t>
  </si>
  <si>
    <t>Vindos - out/10</t>
  </si>
  <si>
    <t>Passam p/ dez/10</t>
  </si>
  <si>
    <t>MOVIMENTO FORENSE DAS TURMAS DE RECURSOS - DEZEMBRO/10</t>
  </si>
  <si>
    <t>Vindos - nov/10</t>
  </si>
  <si>
    <t>Passam p/ jan/11</t>
  </si>
  <si>
    <t>Vindos de 2009</t>
  </si>
  <si>
    <t>Passam p/ 2011</t>
  </si>
  <si>
    <t>MOVIMENTO FORENSE DAS TURMAS DE RECURSOS - 2010</t>
  </si>
  <si>
    <t>MOVIMENTO FORENSE DAS TURMAS DE RECURSOS - JANEIRO/11</t>
  </si>
  <si>
    <t>Vindos - dez/10</t>
  </si>
  <si>
    <t>Passam p/ fev/11</t>
  </si>
  <si>
    <t>MOVIMENTO FORENSE DAS TURMAS DE RECURSOS - FEVEREIRO/11</t>
  </si>
  <si>
    <t>Vindos - jan/11</t>
  </si>
  <si>
    <t>Passam p/ mar/11</t>
  </si>
  <si>
    <t>MOVIMENTO FORENSE DAS TURMAS DE RECURSOS - MARÇO/11</t>
  </si>
  <si>
    <t>Vindos - fev/11</t>
  </si>
  <si>
    <t>Passam p/ abr/11</t>
  </si>
  <si>
    <t>MOVIMENTO FORENSE DAS TURMAS DE RECURSOS - ABRIL/11</t>
  </si>
  <si>
    <t>Vindos - mar/11</t>
  </si>
  <si>
    <t>Passam p/ mai/11</t>
  </si>
  <si>
    <t>MOVIMENTO FORENSE DAS TURMAS DE RECURSOS - MAIO/11</t>
  </si>
  <si>
    <t>Vindos - abr/11</t>
  </si>
  <si>
    <t>Passam p/ jun/11</t>
  </si>
  <si>
    <t>MOVIMENTO FORENSE DAS TURMAS DE RECURSOS - JUNHO/11</t>
  </si>
  <si>
    <t>Vindos - mai/11</t>
  </si>
  <si>
    <t>Passam p/ jul/11</t>
  </si>
  <si>
    <t>jan</t>
  </si>
  <si>
    <t>inic crime</t>
  </si>
  <si>
    <t>inic cível</t>
  </si>
  <si>
    <t>fev</t>
  </si>
  <si>
    <t>mar</t>
  </si>
  <si>
    <t>abr</t>
  </si>
  <si>
    <t>mai</t>
  </si>
  <si>
    <t>jun</t>
  </si>
  <si>
    <t>julg crime</t>
  </si>
  <si>
    <t>julg civel</t>
  </si>
  <si>
    <t>MOVIMENTO FORENSE DAS TURMAS DE RECURSOS - 1º semestre - 2011</t>
  </si>
  <si>
    <t>MOVIMENTO FORENSE DAS TURMAS DE RECURSOS - JULHO/11</t>
  </si>
  <si>
    <t>Vindos - jun/11</t>
  </si>
  <si>
    <t>Passam p/ ago/11</t>
  </si>
  <si>
    <t>MOVIMENTO FORENSE DAS TURMAS DE RECURSOS - AGOSTO/11</t>
  </si>
  <si>
    <t>MOVIMENTO FORENSE DAS TURMAS DE RECURSOS - SETEMBRO/11</t>
  </si>
  <si>
    <t>Vindos - jul/11</t>
  </si>
  <si>
    <t>Passam p/ set/11</t>
  </si>
  <si>
    <t>Vindos - ago/11</t>
  </si>
  <si>
    <t>Passam p/ out/11</t>
  </si>
  <si>
    <t>MOVIMENTO FORENSE DAS TURMAS DE RECURSOS - OUTUBRO/11</t>
  </si>
  <si>
    <t>Vindos - set/11</t>
  </si>
  <si>
    <t>Passam p/ nov/11</t>
  </si>
  <si>
    <t>MOVIMENTO FORENSE DAS TURMAS DE RECURSOS - NOVEMBRO/11</t>
  </si>
  <si>
    <t>Vindos - out/11</t>
  </si>
  <si>
    <t>Passam p/ dez/11</t>
  </si>
  <si>
    <t>MOVIMENTO FORENSE DAS TURMAS DE RECURSOS - DEZEMBRO/11</t>
  </si>
  <si>
    <t>Vindos - nov/11</t>
  </si>
  <si>
    <t>Passam p/ jan/12</t>
  </si>
  <si>
    <t>MOVIMENTO FORENSE DAS TURMAS DE RECURSOS - JANEIRO/12</t>
  </si>
  <si>
    <t>Vindos - dez/11</t>
  </si>
  <si>
    <t>Passam p/ fev/12</t>
  </si>
  <si>
    <t>MOVIMENTO FORENSE DAS TURMAS DE RECURSOS - FEVEREIRO/12</t>
  </si>
  <si>
    <t>Vindos - jan/12</t>
  </si>
  <si>
    <t>Passam p/ mar/12</t>
  </si>
  <si>
    <r>
      <t xml:space="preserve">(*) </t>
    </r>
    <r>
      <rPr>
        <sz val="10"/>
        <color indexed="8"/>
        <rFont val="Arial Narrow"/>
        <family val="2"/>
      </rPr>
      <t>Com a instalação da 8ª Turma de Recursos da Capital, foram transferidos para nova Unidade, 423 recursos
 fazendários da 1ª Turma de Recursos.</t>
    </r>
  </si>
  <si>
    <t>MOVIMENTO FORENSE DAS TURMAS DE RECURSOS - 2º semestre - 2011</t>
  </si>
  <si>
    <t>6ª - Lages *</t>
  </si>
  <si>
    <t>7ª - Itajaí **</t>
  </si>
  <si>
    <t>* Recurso Inominado nº 2011.600979-2 cancelado da distribuição no mes de dez/11, em face da declaração de suspeição do relator, o qual será redistribuído ao Juiz Suplente designado para o exercício de 2012, conforme Port. 05/11, uma vez que todos os Juízes da Turma declararam-se suspeitos para o julgamento do referido processo.
** 24 julgamentos não foram baixados no mês de Nov/11.</t>
  </si>
  <si>
    <t>MOVIMENTO FORENSE DAS TURMAS DE RECURSOS - MARÇO/12</t>
  </si>
  <si>
    <t>Vindos - fev/12</t>
  </si>
  <si>
    <t>Passam p/ abr/12</t>
  </si>
  <si>
    <t>1ª - Capital (**)</t>
  </si>
  <si>
    <r>
      <t xml:space="preserve">(*) </t>
    </r>
    <r>
      <rPr>
        <sz val="10"/>
        <color indexed="8"/>
        <rFont val="Arial Narrow"/>
        <family val="2"/>
      </rPr>
      <t xml:space="preserve">Com a instalação da 8ª Turma de Recursos da Capital, foram transferidos para nova Unidade, 423 recursos
 fazendários da 1ª Turma de Recursos, ainda não distribuídos.
</t>
    </r>
    <r>
      <rPr>
        <b/>
        <sz val="10"/>
        <color indexed="8"/>
        <rFont val="Arial Narrow"/>
        <family val="2"/>
      </rPr>
      <t>(**)</t>
    </r>
    <r>
      <rPr>
        <sz val="10"/>
        <color indexed="8"/>
        <rFont val="Arial Narrow"/>
        <family val="2"/>
      </rPr>
      <t xml:space="preserve"> Do total de 963 processos do mês de Fev/12, quatro (4) processos com impedimento, foram subtraídos e aguardam distribuição.
</t>
    </r>
    <r>
      <rPr>
        <b/>
        <sz val="10"/>
        <color indexed="8"/>
        <rFont val="Arial Narrow"/>
        <family val="2"/>
      </rPr>
      <t>(***)</t>
    </r>
    <r>
      <rPr>
        <sz val="10"/>
        <color indexed="8"/>
        <rFont val="Arial Narrow"/>
        <family val="2"/>
      </rPr>
      <t xml:space="preserve"> Instalada a 8ª Turma de Recursos, conforme Resolução 62/2011-TJ de 16/11/11. </t>
    </r>
  </si>
  <si>
    <t>8ª - Capital (***)</t>
  </si>
  <si>
    <t>MOVIMENTO FORENSE DAS TURMAS DE RECURSOS - ABRIL/12</t>
  </si>
  <si>
    <t>Vindos - mar/12</t>
  </si>
  <si>
    <t>Passam p/ mai/12</t>
  </si>
  <si>
    <t>8ª - Capital</t>
  </si>
  <si>
    <r>
      <t>(*)</t>
    </r>
    <r>
      <rPr>
        <sz val="10"/>
        <color indexed="8"/>
        <rFont val="Arial Narrow"/>
        <family val="2"/>
      </rPr>
      <t xml:space="preserve"> Com a instalação da 8ª Turma de Recursos da Capital, foram transferidos para nova Unidade, 423 recursos
 fazendários da 1ª Turma de Recursos, ainda não distribuídos.</t>
    </r>
    <r>
      <rPr>
        <b/>
        <sz val="10"/>
        <color indexed="8"/>
        <rFont val="Arial Narrow"/>
        <family val="2"/>
      </rPr>
      <t xml:space="preserve">
(**)</t>
    </r>
    <r>
      <rPr>
        <sz val="10"/>
        <color indexed="8"/>
        <rFont val="Arial Narrow"/>
        <family val="2"/>
      </rPr>
      <t xml:space="preserve"> Do total de 809 processos do mês de Mar/12, dois (2) processos com impedimento foram subtraídos e aguardam distribuição.</t>
    </r>
  </si>
  <si>
    <r>
      <t xml:space="preserve">8ª - Capital </t>
    </r>
    <r>
      <rPr>
        <b/>
        <sz val="12"/>
        <rFont val="Arial"/>
        <family val="2"/>
      </rPr>
      <t>(**)</t>
    </r>
  </si>
  <si>
    <r>
      <t xml:space="preserve">1ª - Capital </t>
    </r>
    <r>
      <rPr>
        <b/>
        <sz val="12"/>
        <rFont val="Arial"/>
        <family val="2"/>
      </rPr>
      <t>(*)</t>
    </r>
  </si>
  <si>
    <t>MOVIMENTO FORENSE DAS TURMAS DE RECURSOS - MAIO/12</t>
  </si>
  <si>
    <t>Vindos - abr/12</t>
  </si>
  <si>
    <t>Passam p/ jun/12</t>
  </si>
  <si>
    <t>MOVIMENTO FORENSE DAS TURMAS DE RECURSOS - 2011</t>
  </si>
  <si>
    <t>Vindos de 2010</t>
  </si>
  <si>
    <t>Passam p/ 2012</t>
  </si>
  <si>
    <r>
      <t xml:space="preserve">(*) </t>
    </r>
    <r>
      <rPr>
        <sz val="10"/>
        <color indexed="8"/>
        <rFont val="Arial Narrow"/>
        <family val="2"/>
      </rPr>
      <t xml:space="preserve">Foram acrescidos 02 processos, provenientes de impedimento, que aguardavam redistribuição desde o mês de março/12.
</t>
    </r>
    <r>
      <rPr>
        <b/>
        <sz val="10"/>
        <color indexed="8"/>
        <rFont val="Arial Narrow"/>
        <family val="2"/>
      </rPr>
      <t>(**)</t>
    </r>
    <r>
      <rPr>
        <sz val="10"/>
        <color indexed="8"/>
        <rFont val="Arial Narrow"/>
        <family val="2"/>
      </rPr>
      <t xml:space="preserve"> Foram redistribuídos 489 recursos fazendários vindos da 1ª Turma de Recursos da Capital. </t>
    </r>
  </si>
  <si>
    <t>MOVIMENTO FORENSE DAS TURMAS DE RECURSOS - JUNHO/12</t>
  </si>
  <si>
    <t>Vindos - mai/12</t>
  </si>
  <si>
    <t>Passam p/ jul/12</t>
  </si>
  <si>
    <t xml:space="preserve">1ª - Capital </t>
  </si>
  <si>
    <r>
      <t xml:space="preserve">8ª - Capital </t>
    </r>
    <r>
      <rPr>
        <b/>
        <sz val="12"/>
        <rFont val="Arial"/>
        <family val="2"/>
      </rPr>
      <t>(*)</t>
    </r>
  </si>
  <si>
    <t xml:space="preserve">7ª - Itajaí </t>
  </si>
  <si>
    <t xml:space="preserve">6ª - Lages </t>
  </si>
  <si>
    <r>
      <rPr>
        <b/>
        <sz val="10"/>
        <rFont val="Arial"/>
        <family val="2"/>
      </rPr>
      <t xml:space="preserve">(*) </t>
    </r>
    <r>
      <rPr>
        <sz val="10"/>
        <rFont val="Arial"/>
        <family val="2"/>
      </rPr>
      <t xml:space="preserve">Instalada a 8ª Turma de Recursos, conforme Resolução 62/2011-TJ de 16/11/11. Foram redistribuídos 489 recursos fazendários vindos da 1ª Turma de Recursos da Capital. </t>
    </r>
  </si>
  <si>
    <t>MOVIMENTO FORENSE DAS TURMAS DE RECURSOS - 1º Semestre - 2012</t>
  </si>
  <si>
    <t>MOVIMENTO FORENSE DAS TURMAS DE RECURSOS - JULHO/12</t>
  </si>
  <si>
    <t>Vindos - jun/12</t>
  </si>
  <si>
    <t>Passam p/ ago/12</t>
  </si>
  <si>
    <t>(*) Do total de 1.206 processos do mês de Junho/12, dois (2) processos com impedimento foram subtraídos e aguardam distribuição.</t>
  </si>
  <si>
    <t>1ª - Capital (*)</t>
  </si>
  <si>
    <t>MOVIMENTO FORENSE DAS TURMAS DE RECURSOS - AGOSTO/12</t>
  </si>
  <si>
    <t>Vindos - jul/12</t>
  </si>
  <si>
    <t>Passam p/ set/12</t>
  </si>
  <si>
    <t>MOVIMENTO FORENSE DAS TURMAS DE RECURSOS - SETEMBRO/12</t>
  </si>
  <si>
    <t>Vindos - ago/12</t>
  </si>
  <si>
    <t>Passam p/ out/12</t>
  </si>
  <si>
    <t>MOVIMENTO FORENSE DAS TURMAS DE RECURSOS - OUTUBRO/12</t>
  </si>
  <si>
    <t>Vindos - set/12</t>
  </si>
  <si>
    <t>Passam p/ nov/12</t>
  </si>
  <si>
    <t>MOVIMENTO FORENSE DAS TURMAS DE RECURSOS - NOVEMBRO/12</t>
  </si>
  <si>
    <t>Passam p/ dez/12</t>
  </si>
  <si>
    <t>Vindos - out/12</t>
  </si>
  <si>
    <t>MOVIMENTO FORENSE DAS TURMAS DE RECURSOS - DEZEMBRO/12</t>
  </si>
  <si>
    <t>Vindos - nov/12</t>
  </si>
  <si>
    <t>Passam p/ jan/13</t>
  </si>
  <si>
    <t>MOVIMENTO FORENSE DAS TURMAS DE RECURSOS - 2º Semestre - 2012</t>
  </si>
  <si>
    <t>8ª - Capital (*)</t>
  </si>
  <si>
    <t>MOVIMENTO FORENSE DAS TURMAS DE RECURSOS - JANEIRO/13</t>
  </si>
  <si>
    <t>Vindos - dez/12</t>
  </si>
  <si>
    <t>Passam p/ fev/13</t>
  </si>
  <si>
    <t>(*) Do total de 600 processos do mês de Nov/12, dois (2) processos foram cancelados, em virtude de protocolo duplicado.</t>
  </si>
  <si>
    <t xml:space="preserve">8ª - Capital </t>
  </si>
  <si>
    <t xml:space="preserve">(*) Do total de 1.206 processos do mês de Junho/12, dois (2) processos com impedimento foram subtraídos e aguardam distribuição.
(*) Do total de 600 processos do mês de Nov/12, dois (2) processos foram cancelados no mês de dez/12, em virtude de protocolo duplicado.
</t>
  </si>
  <si>
    <t>MOVIMENTO FORENSE DAS TURMAS DE RECURSOS - FEVEREIRO/13</t>
  </si>
  <si>
    <t>Vindos - jan/13</t>
  </si>
  <si>
    <t>Passam p/ mar/13</t>
  </si>
  <si>
    <t>MOVIMENTO FORENSE DAS TURMAS DE RECURSOS - MARÇO/13</t>
  </si>
  <si>
    <t>Vindos - fev/13</t>
  </si>
  <si>
    <t>Passam p/ abr/13</t>
  </si>
  <si>
    <t>(*) Do total de 910 processos do mês de Fev/13, dois (2) processos foram cancelados, em virtude de protocolo duplicado.</t>
  </si>
  <si>
    <t>MOVIMENTO FORENSE DAS TURMAS DE RECURSOS - ABRIL/13</t>
  </si>
  <si>
    <t>6ª - Lages (*)</t>
  </si>
  <si>
    <t>8ª - Capital (**)</t>
  </si>
  <si>
    <t>Vindos - mar/13</t>
  </si>
  <si>
    <t>Passam p/ mai/13</t>
  </si>
  <si>
    <t>MOVIMENTO FORENSE DAS TURMAS DE RECURSOS - MAIO/13</t>
  </si>
  <si>
    <t>Vindos - abr/13</t>
  </si>
  <si>
    <t>Passam p/ jun/13</t>
  </si>
  <si>
    <t xml:space="preserve">(*) Dois (2) processos que estavam suspensos, foram reabertos e julgados.
(**) Do total de 958 processos do mês de Mar/13, dois (2) processos foram cancelados, em virtude de protocolo duplicado. </t>
  </si>
  <si>
    <t>5ª - Joinville (*)</t>
  </si>
  <si>
    <t xml:space="preserve">(*) Foram redistribuídos 87 processos no mês de Mai/13.
(**) Do total de 1.144 processos do mês de Abril/13, 380 processos foram baixados e 8 processos foram redistribuídos por vinculação. </t>
  </si>
  <si>
    <t>MOVIMENTO FORENSE DAS TURMAS DE RECURSOS - JUNHO/13</t>
  </si>
  <si>
    <t>Vindos - mai/13</t>
  </si>
  <si>
    <t>Passam p/ jul/13</t>
  </si>
  <si>
    <t xml:space="preserve">(*) Foi redistribuído 1 processo no mês de Jun/13.
</t>
  </si>
  <si>
    <t>MOVIMENTO FORENSE DAS TURMAS DE RECURSOS - 1º Semestre - 2013</t>
  </si>
  <si>
    <t>MOVIMENTO FORENSE DAS TURMAS DE RECURSOS - JULHO/13</t>
  </si>
  <si>
    <t>Vindos - jun/13</t>
  </si>
  <si>
    <t>Passam p/ ago/13</t>
  </si>
  <si>
    <t>MOVIMENTO FORENSE DAS TURMAS DE RECURSOS - AGOSTO/13</t>
  </si>
  <si>
    <t>Vindos - jul/13</t>
  </si>
  <si>
    <t>Passam p/ set/13</t>
  </si>
  <si>
    <t>MOVIMENTO FORENSE DAS TURMAS DE RECURSOS - SETEMBRO/13</t>
  </si>
  <si>
    <t>Vindos - ago/13</t>
  </si>
  <si>
    <t>Passam p/ out/13</t>
  </si>
  <si>
    <t xml:space="preserve">5ª - Joinville </t>
  </si>
  <si>
    <t>(*) Não houve Sessão de Julgamento, no corrente mês, por falta de quórum.</t>
  </si>
  <si>
    <t>MOVIMENTO FORENSE DAS TURMAS DE RECURSOS - OUTUBRO/13</t>
  </si>
  <si>
    <t>Vindos - set/13</t>
  </si>
  <si>
    <t>Passam p/ nov/13</t>
  </si>
  <si>
    <t>Um (1) processo foi cancelado, em virtude de protocolo duplicado.</t>
  </si>
  <si>
    <t>MOVIMENTO FORENSE DAS TURMAS DE RECURSOS - NOVEMBRO/13</t>
  </si>
  <si>
    <t>Vindos - out/13</t>
  </si>
  <si>
    <t>Passam p/ dez/13</t>
  </si>
  <si>
    <t>MOVIMENTO FORENSE DAS TURMAS DE RECURSOS - DEZEMBRO/13</t>
  </si>
  <si>
    <t>Vindos - nov/13</t>
  </si>
  <si>
    <t>Passam p/ jan/14</t>
  </si>
  <si>
    <t>MOVIMENTO FORENSE DAS TURMAS DE RECURSOS - JANEIRO/14</t>
  </si>
  <si>
    <t>Vindos - dez/13</t>
  </si>
  <si>
    <t>Passam p/ fev/14</t>
  </si>
  <si>
    <t>(*) Um (1) processo foi cancelado, em virtude de protocolo duplicado.</t>
  </si>
  <si>
    <t>MOVIMENTO FORENSE DAS TURMAS DE RECURSOS - FEVEREIRO/14</t>
  </si>
  <si>
    <t>Vindos - jan/14</t>
  </si>
  <si>
    <t>Passam p/ mar/14</t>
  </si>
  <si>
    <t>6ª - Lages **</t>
  </si>
  <si>
    <t>1ª - Capital *</t>
  </si>
  <si>
    <t>* Foram retirados do mapa 1.329 que se encontram suspensos em virtude de decisões do STJ/STF. 
** Computou-se 32 processos que estavam suspensos e foram reabertos referentes a tarifas administrativas, cuja matéria foi decidida no STJ, com trânsito em julgado.</t>
  </si>
  <si>
    <t>MOVIMENTO FORENSE DAS TURMAS DE RECURSOS - MARÇO/14</t>
  </si>
  <si>
    <t>Vindos - fev/14</t>
  </si>
  <si>
    <t>Passam p/ abr/14</t>
  </si>
  <si>
    <t>MOVIMENTO FORENSE DAS TURMAS DE RECURSOS - ABRIL/14</t>
  </si>
  <si>
    <t>Vindos - mar/14</t>
  </si>
  <si>
    <t>Passam p/ mai/14</t>
  </si>
  <si>
    <t xml:space="preserve">* Foram retirados 156 processos, os quais foram sobrestados por meio de despacho no mês de Fev/14, todavia, não contabilizados na época.  
</t>
  </si>
  <si>
    <t>MOVIMENTO FORENSE DAS TURMAS DE RECURSOS - MAIO/14</t>
  </si>
  <si>
    <t>Vindos - abr/14</t>
  </si>
  <si>
    <t>Passam p/ jun/14</t>
  </si>
  <si>
    <t xml:space="preserve">* Do total dos Vindos, foram retirados 440 processos, os quais foram sobrestados e não contabilizados em meses anteriores.
</t>
  </si>
  <si>
    <t>MOVIMENTO FORENSE DAS TURMAS DE RECURSOS - JUNHO/14</t>
  </si>
  <si>
    <t>Vindos - mai/14</t>
  </si>
  <si>
    <t>Passam p/ jul/14</t>
  </si>
  <si>
    <t>3ª - Chapecó *</t>
  </si>
  <si>
    <t xml:space="preserve">* Do total dos Vindos, foram acrescidos 13 processos que não haviam sido computados no mês anterior.
</t>
  </si>
  <si>
    <t>MOVIMENTO FORENSE DAS TURMAS DE RECURSOS - 1º Semestre - 2014</t>
  </si>
  <si>
    <t>3ª - Chapecó **</t>
  </si>
  <si>
    <t>6ª - Lages ***</t>
  </si>
  <si>
    <t>* Foram retirados do mapa 1.925 que se encontram suspensos em virtude de decisões do STJ/STF. 
** Do total dos Vindos, foram acrescidos 13 processos que não haviam sido computados no mês anterior.
*** Computou-se 32 processos que estavam suspensos e foram reabertos referentes a tarifas administrativas, cuja matéria foi decidida no STJ, com trânsito em julgado.</t>
  </si>
  <si>
    <t>MOVIMENTO FORENSE DAS TURMAS DE RECURSOS - JULHO/14</t>
  </si>
  <si>
    <t>* Realizou-se um levantamento acerca dos processos conclusos em gabinete, o que resultou em 142 processos que não foram contabilizados à época.</t>
  </si>
  <si>
    <t xml:space="preserve">3ª - Chapecó </t>
  </si>
  <si>
    <t>Vindos - jun/14</t>
  </si>
  <si>
    <t>Passam p/ ago/14</t>
  </si>
  <si>
    <t>MOVIMENTO FORENSE DAS TURMAS DE RECURSOS - AGOSTO/14</t>
  </si>
  <si>
    <t>Vindos - jul/14</t>
  </si>
  <si>
    <t>Passam p/ set/14</t>
  </si>
  <si>
    <t>* Do total dos Vindos, foram retirados 37 processos os quais foram sobrestados em meses anteriores, todavia, não contabilizados na época.  
** Do total dos Vindos, foram redistribuídos 153 processos que constavam como em andamento para magistrados que já deixaram a Turma.</t>
  </si>
  <si>
    <t>8ª - Capital **</t>
  </si>
  <si>
    <t>MOVIMENTO FORENSE DAS TURMAS DE RECURSOS - SETEMBRO/14</t>
  </si>
  <si>
    <t>Vindos - ago/14</t>
  </si>
  <si>
    <t>Passam p/ out/14</t>
  </si>
  <si>
    <t xml:space="preserve">* Do total dos Vindos, foram retirados 12 processos os quais foram sobrestados em meses anteriores, todavia, não contabilizados na época.  </t>
  </si>
  <si>
    <t>MOVIMENTO FORENSE DAS TURMAS DE RECURSOS - OUTUBRO/14</t>
  </si>
  <si>
    <t>Vindos - set/14</t>
  </si>
  <si>
    <t>Passam p/ nov/14</t>
  </si>
  <si>
    <t>(*)Do total dos vindos foram subtraídos 239 processos referentes à matéria “concentre scoring”, em razão de terem sido sobrestados na secretaria do colegiado.
(**) Do total dos Vindos, foram redistribuídos 3 processos que haviam sido distribuídos para relator com impedimento.</t>
  </si>
  <si>
    <t>MOVIMENTO FORENSE DAS TURMAS DE RECURSOS - NOVEMBRO/14</t>
  </si>
  <si>
    <t>Vindos - out/14</t>
  </si>
  <si>
    <t>Passam p/ dez/14</t>
  </si>
  <si>
    <t>MOVIMENTO FORENSE DAS TURMAS DE RECURSOS - DEZEMBRO/14</t>
  </si>
  <si>
    <t>MOVIMENTO FORENSE DAS TURMAS DE RECURSOS - 2º Semestre - 2014</t>
  </si>
  <si>
    <t>Passam p/ jan/15</t>
  </si>
  <si>
    <t>8ª - Capital ***</t>
  </si>
  <si>
    <t xml:space="preserve">* Realizou-se um levantamento acerca dos processos conclusos em gabinete, o que resultou em 142 processos que não foram contabilizados à época.
* Do total dos Vindos, foram retirados 37 processos os quais foram sobrestados em meses anteriores, todavia, não contabilizados na época.  
* Do total dos Vindos, foram retirados 12 processos os quais foram sobrestados em meses anteriores, todavia, não contabilizados na época. 
* Do total dos Vindos, foram redistribuídos 156 processos que constavam como em andamento para magistrados que já deixaram a Turma.
* Do total dos vindos foram subtraídos 239 processos referentes à matéria “concentre scoring”, em razão de terem sido sobrestados na secretaria do colegiado.
** Do total dos Vindos, foram redistribuídos 3 processos que haviam sido distribuídos para relator com impedimento.
*** Do total dos Vindos, foram redistribuídos 153 processos que constavam como em andamento para magistrados que já deixaram a Turma.
</t>
  </si>
  <si>
    <t>* Do total dos vindos foram subtraídos 2.133 processos referentes à matéria “concentre scoring”, em razão de terem sido sobrestados na secretaria do colegiado.</t>
  </si>
  <si>
    <t>* Foram subtraídos 1.037 processos referentes à matéria “concentre scoring”, em razão de terem sido sobrestados na secretaria do colegiado.</t>
  </si>
  <si>
    <t xml:space="preserve">1ª - Capital * </t>
  </si>
  <si>
    <t>MOVIMENTO FORENSE DAS TURMAS DE RECURSOS - JANEIRO/15</t>
  </si>
  <si>
    <t>Vindos - dez/14</t>
  </si>
  <si>
    <t>Passam p/ fev/15</t>
  </si>
  <si>
    <t>MOVIMENTO FORENSE DAS TURMAS DE RECURSOS - FEVEREIRO/15</t>
  </si>
  <si>
    <t>Vindos - jan/15</t>
  </si>
  <si>
    <t>Passam p/ mar/15</t>
  </si>
  <si>
    <t xml:space="preserve">4ª - Criciúma </t>
  </si>
  <si>
    <t>* Do total dos Vindos, foram acrescidos 145 processos referentes à matéria “concentre scoring”, os quais foram reabertos vez que cessada a suspensão.
** Dos processos que estão na Turma, 159 processos estão suspensos em nome de magistrados que não integram atualmente a Turma.</t>
  </si>
  <si>
    <t>MOVIMENTO FORENSE DAS TURMAS DE RECURSOS - MARÇO/15</t>
  </si>
  <si>
    <t>Vindos - fev/15</t>
  </si>
  <si>
    <t>Passam p/ abr/15</t>
  </si>
  <si>
    <t>* Do total dos Vindos, foram redistribuídos 25 processos que haviam sido distribuídos para relator com impedimento.
** Dos processos que estão na Turma, 158 processos estão suspensos em nome de magistrados que não integram atualmente a Turma.</t>
  </si>
  <si>
    <t>MOVIMENTO FORENSE DAS TURMAS DE RECURSOS - ABRIL/15</t>
  </si>
  <si>
    <t>Vindos - mar/15</t>
  </si>
  <si>
    <t>Passam p/ mai/15</t>
  </si>
  <si>
    <t>* Um (1) processo foi cancelado, em virtude de protocolo duplicado.
** Dos processos que estão na Turma, 158 processos estão suspensos em nome de magistrados que não integram atualmente a Turma.</t>
  </si>
  <si>
    <t>Passam p/ jun/15</t>
  </si>
  <si>
    <t>MOVIMENTO FORENSE DAS TURMAS DE RECURSOS - MAIO/15</t>
  </si>
  <si>
    <r>
      <t xml:space="preserve">* Foram reinseridos nos vindos de cada Relator os processos suspensos, tendo em vista a retomada dos julgamentos acerca da matéria </t>
    </r>
    <r>
      <rPr>
        <i/>
        <sz val="9"/>
        <rFont val="Arial Narrow"/>
        <family val="2"/>
      </rPr>
      <t>concentre scoring</t>
    </r>
    <r>
      <rPr>
        <sz val="9"/>
        <rFont val="Arial Narrow"/>
        <family val="2"/>
      </rPr>
      <t>, totalizando 5.437 processos 
** Dos processos que estão na Turma, 158 processos estão suspensos em nome de magistrados que não integram atualmente a Turma.</t>
    </r>
  </si>
  <si>
    <t>Vindos - abr/15</t>
  </si>
  <si>
    <t>Vindos - mai/15</t>
  </si>
  <si>
    <t>Passam p/ jul/15</t>
  </si>
  <si>
    <t>* Dos processos que estão na Turma, 158 processos estão suspensos em nome de magistrados que não integram atualmente a Turma.</t>
  </si>
  <si>
    <t>7ª - Itajaí *</t>
  </si>
  <si>
    <t>MOVIMENTO FORENSE DAS TURMAS DE RECURSOS - 1º Semestre - 2015</t>
  </si>
  <si>
    <t>7ª - Itajaí ***</t>
  </si>
  <si>
    <t xml:space="preserve">* Foram reinseridos os processos suspensos, tendo em vista a retomada dos julgamentos acerca da matéria concentre scoring, totalizando 5.437 processos. 
** Foram reinseridos os processos suspensos, tendo em vista a retomada dos julgamentos acerca da matéria concentre scoring, totalizando 145 processos. Além disso, foram redistribuídos 25 processos que haviam sido distribuídos para relator com impedimento e um processo  foi cancelado, em virtude de protocolo duplicado.
*** Dos processos da Turma, 158 processos estão suspensos em nome de magistrados que não integram atualmente a Turma. </t>
  </si>
  <si>
    <t>MOVIMENTO FORENSE DAS TURMAS DE RECURSOS - 2º Semestre - 2013</t>
  </si>
  <si>
    <t>(*) Dois (2) processo foram cancelados, em virtude de protocolo duplicado.</t>
  </si>
  <si>
    <t>* Além dos processos que estão na Turma, 158 processos estão suspensos em nome de magistrados que não integram atualmente a Turma.</t>
  </si>
  <si>
    <t>Vindos - jun/15</t>
  </si>
  <si>
    <t>Passam p/ ago/15</t>
  </si>
  <si>
    <t>Vindos - jul/15</t>
  </si>
  <si>
    <t>Passam p/ set/15</t>
  </si>
  <si>
    <t>1ª - Capital*</t>
  </si>
  <si>
    <t>* Em virtude de Correição Ordinária realizada na Secretaria da 1ª Turma de Recursos, ocorreram ajustes nos números do mapa, totalizando 683 processos a menos nos vindos em relação aos passam do mês anterior.
* Além dos processos que estão na Turma, 158 processos estão suspensos em nome de magistrados que não integram atualmente a Turma.</t>
  </si>
  <si>
    <t>Passam p/ out/15</t>
  </si>
  <si>
    <t>Vindos - ago/15</t>
  </si>
  <si>
    <t>MOVIMENTO FORENSE DAS TURMAS DE RECURSOS - SETEMBRO/15</t>
  </si>
  <si>
    <t>MOVIMENTO FORENSE DAS TURMAS DE RECURSOS - AGOSTO/15</t>
  </si>
  <si>
    <t>MOVIMENTO FORENSE DAS TURMAS DE RECURSOS - JULHO/15</t>
  </si>
  <si>
    <t>MOVIMENTO FORENSE DAS TURMAS DE RECURSOS - JUNHO/15</t>
  </si>
  <si>
    <t>MOVIMENTO FORENSE DAS TURMAS DE RECURSOS - OUTUBRO/15</t>
  </si>
  <si>
    <t>Vindos - set/15</t>
  </si>
  <si>
    <t>andamento</t>
  </si>
  <si>
    <t>suspensos</t>
  </si>
  <si>
    <t>total</t>
  </si>
  <si>
    <t>6ª - Lages*</t>
  </si>
  <si>
    <t xml:space="preserve">* Foram adicionados aos vindos os 5 processos que não estavam tramitando na Turma em razão de estarem suspensos em virtude de decisões do STJ / STF
** Foram adicionados aos vindos os 158 processos que estão suspensos em nome de magistrados que não integram atualmente a Turma. </t>
  </si>
  <si>
    <t>Passam para novembro/15</t>
  </si>
  <si>
    <t>MOVIMENTO FORENSE DAS TURMAS DE RECURSOS - NOVEMBRO/15</t>
  </si>
  <si>
    <t>Vindos - out/15</t>
  </si>
  <si>
    <t>Passam para dezembro/15</t>
  </si>
  <si>
    <t>** Em virtude de correição, foi subtraído 1 Recurso que havia sido julgado em 03/0815 e não baixado no sistema.</t>
  </si>
  <si>
    <t>MOVIMENTO FORENSE DAS TURMAS DE RECURSOS - DEZEMBRO/15</t>
  </si>
  <si>
    <t>Vindos - nov/15</t>
  </si>
  <si>
    <t>Passam para janeiro/16</t>
  </si>
  <si>
    <t>* Realizou-se um levantamento acerca dos processos conclusos em gabinete, o que resultou em 66 processos que não foram contabilizados à época.
** Em virtude de correição, foi subtraído 3 Recursos que haviam sido julgados e não baixados no sistema.</t>
  </si>
  <si>
    <t>MOVIMENTO FORENSE DAS TURMAS DE RECURSOS - 2º Semestre - 2015</t>
  </si>
  <si>
    <t>*  Em virtude de Correição Ordinária realizada na Secretaria da 1ª Turma de Recursos, ocorreram ajustes nos números do mapa, totalizando 617 processos a menos.
** Foram adicionados 5 processos que não estavam tramitando na Turma em razão de estarem suspensos em virtude de decisões do STJ / STF
***Foram adicionados 158 processos que estão suspensos em nome de magistrados que não integram atualmente a Turma.  Em virtude de correição, foram subtraídos 4 Recursos que haviam sido julgados e não baixados no sistema.</t>
  </si>
  <si>
    <t>MOVIMENTO FORENSE DAS TURMAS DE RECURSOS - JANEIRO/16</t>
  </si>
  <si>
    <t>Vindos - dez/15</t>
  </si>
  <si>
    <t>Passam para fevereiro/16</t>
  </si>
  <si>
    <t xml:space="preserve">6ª - Lages* </t>
  </si>
  <si>
    <t>MOVIMENTO FORENSE DAS TURMAS DE RECURSOS - FEVEREIRO/16</t>
  </si>
  <si>
    <t>Vindos - jan/16</t>
  </si>
  <si>
    <t>Passam para março/16</t>
  </si>
  <si>
    <t>Passam para abril/16</t>
  </si>
  <si>
    <t>Vindos - fev/16</t>
  </si>
  <si>
    <t>MOVIMENTO FORENSE DAS TURMAS DE RECURSOS - MARÇO/16</t>
  </si>
  <si>
    <t>MOVIMENTO FORENSE DAS TURMAS DE RECURSOS - ABRIL/16</t>
  </si>
  <si>
    <t>Vindos - mar/16</t>
  </si>
  <si>
    <t>Passam para maio/16</t>
  </si>
  <si>
    <t>MOVIMENTO FORENSE DAS TURMAS DE RECURSOS - MAIO/16</t>
  </si>
  <si>
    <t>Vindos - abr/16</t>
  </si>
  <si>
    <t>Passam para junho/16</t>
  </si>
  <si>
    <t>MOVIMENTO FORENSE DAS TURMAS DE RECURSOS - JUNHO/16</t>
  </si>
  <si>
    <t>Vindos - mai/16</t>
  </si>
  <si>
    <t>Passam para julho/16</t>
  </si>
  <si>
    <t>MOVIMENTO FORENSE DAS TURMAS DE RECURSOS - JULHO/16</t>
  </si>
  <si>
    <t>Vindos - jun/16</t>
  </si>
  <si>
    <t>Passam para agosto/16</t>
  </si>
  <si>
    <t>8ª - Capital*</t>
  </si>
  <si>
    <t>* Realizou-se um levantamento acerca dos processos conclusos em gabinete, o que resultou em 1220 processos que não foram contabilizados à época.</t>
  </si>
  <si>
    <t>MOVIMENTO FORENSE DAS TURMAS DE RECURSOS - 1º Semestre - 2016</t>
  </si>
  <si>
    <t xml:space="preserve">* Em relação aos passam do mês de dezembro, foram adicionados aos vindos 855 processos suspensos não contabilizados em época oportuna. </t>
  </si>
  <si>
    <t>MOVIMENTO FORENSE DAS TURMAS DE RECURSOS - AGOSTO/16</t>
  </si>
  <si>
    <t>Vindos - jul/16</t>
  </si>
  <si>
    <t>Passam para setembro/16</t>
  </si>
  <si>
    <t>(*) Houve alteração no número de vindos da Turma em razão de ajustes para acerto com o SAJ/Turmas.</t>
  </si>
  <si>
    <t>MOVIMENTO FORENSE DAS TURMAS DE RECURSOS - SETEMBRO/16</t>
  </si>
  <si>
    <t>Vindos - ago/16</t>
  </si>
  <si>
    <t>Passam para outubro/16</t>
  </si>
  <si>
    <t>MOVIMENTO FORENSE DAS TURMAS DE RECURSOS - OUTUBRO/16</t>
  </si>
  <si>
    <t>Vindos - set/16</t>
  </si>
  <si>
    <t>Passam para novembro/16</t>
  </si>
  <si>
    <t>MOVIMENTO FORENSE DAS TURMAS DE RECURSOS - NOVEMBRO/16</t>
  </si>
  <si>
    <t>Vindos - out/16</t>
  </si>
  <si>
    <t>Passam para dezembro/16</t>
  </si>
  <si>
    <t>MOVIMENTO FORENSE DAS TURMAS DE RECURSOS - DEZEMBRO/16</t>
  </si>
  <si>
    <t>Vindos - nov/16</t>
  </si>
  <si>
    <t>Passam para janeiro/17</t>
  </si>
  <si>
    <t>(*) Houve alteração no número de vindos da Turma em razão de ajustes para acerto com o SAJ/Turmas.
(**) Houve alteração no número de vindos da Turma em razão da retirada de 1.418 processos referentes ao órgão julgador Presidência da 8ª Turma de Recursos.</t>
  </si>
  <si>
    <t>8ª - Capital**</t>
  </si>
  <si>
    <t>MOVIMENTO FORENSE DAS TURMAS DE RECURSOS - JANEIRO/17</t>
  </si>
  <si>
    <t>Vindos - dez/16</t>
  </si>
  <si>
    <t xml:space="preserve">(*) Houve alteração no número de vindos da Turma em razão de ajustes para acerto com o SAJ/Turmas.
</t>
  </si>
  <si>
    <t>MOVIMENTO FORENSE DAS TURMAS DE RECURSOS - 2º Semestre - 2016</t>
  </si>
  <si>
    <t>(*) Houve alteração no número de vindos da Turma em razão de ajustes para acerto com o SAJ/Turmas.
(**)  Houve alteração no número de vindos da Turma em razão de ajustes para acerto com o SAJ/Turmas, em virtude de levantamento realizado em agosto acerca dos processos conclusos em gabinete, o que resultou em 1220 processos que não foram contabilizados à época e em razão da retirada de 1.418 processos referentes ao órgão julgador Presidência da 8ª Turma de Recursos no mês de dezembro.</t>
  </si>
  <si>
    <t>MOVIMENTO FORENSE DAS TURMAS DE RECURSOS - FEVEREIRO/17</t>
  </si>
  <si>
    <t>Vindos - jan/17</t>
  </si>
  <si>
    <t>MOVIMENTO FORENSE DAS TURMAS DE RECURSOS - MARÇO/17</t>
  </si>
  <si>
    <t>Vindos - fev/17</t>
  </si>
  <si>
    <t>MOVIMENTO FORENSE DAS TURMAS DE RECURSOS - ABRIL/17</t>
  </si>
  <si>
    <t>MOVIMENTO FORENSE DAS TURMAS DE RECURSOS - MAIO/17</t>
  </si>
  <si>
    <t>Vindos - mar/17</t>
  </si>
  <si>
    <t>Passam para mai/17</t>
  </si>
  <si>
    <t>Vindos - abr/17</t>
  </si>
  <si>
    <t>Passam para jun/17</t>
  </si>
  <si>
    <t>Passam para abr/17</t>
  </si>
  <si>
    <t>Passam para mar/17</t>
  </si>
  <si>
    <t>Passam para fev/17</t>
  </si>
  <si>
    <t>MOVIMENTO FORENSE DAS TURMAS DE RECURSOS - JUNHO/17</t>
  </si>
  <si>
    <t>Vindos - mai/17</t>
  </si>
  <si>
    <t>Passam para jul/17</t>
  </si>
  <si>
    <t>MOVIMENTO FORENSE DAS TURMAS DE RECURSOS - JULHO/17</t>
  </si>
  <si>
    <t>Vindos - jun/17</t>
  </si>
  <si>
    <t>Fonte: mapas estatísticos mensais remetidos pelas Turmas</t>
  </si>
  <si>
    <t>Passam para ago/17</t>
  </si>
  <si>
    <t>MOVIMENTO FORENSE DAS TURMAS DE RECURSOS - AGOSTO/17</t>
  </si>
  <si>
    <t>Vindos - jul/17</t>
  </si>
  <si>
    <t>Passam para set/17</t>
  </si>
  <si>
    <t>VINDOS
AGO/17</t>
  </si>
  <si>
    <t>Julgados Definitivos</t>
  </si>
  <si>
    <t>Andamento</t>
  </si>
  <si>
    <t>Suspensos</t>
  </si>
  <si>
    <t>Fonte: Mapas estatísticos mensais remetidos pelas Turmas</t>
  </si>
  <si>
    <t>PASSAM PARA OUT/17</t>
  </si>
  <si>
    <t>Julgados 
Definitivos</t>
  </si>
  <si>
    <t>Passam para
JUL/17</t>
  </si>
  <si>
    <t>Vindos de
DEZ/16</t>
  </si>
  <si>
    <r>
      <t xml:space="preserve">MOVIMENTO FORENSE DAS TURMAS DE RECURSOS
</t>
    </r>
    <r>
      <rPr>
        <b/>
        <sz val="12"/>
        <color rgb="FFFF0000"/>
        <rFont val="Arial"/>
        <family val="2"/>
      </rPr>
      <t>SETEMBRO/17</t>
    </r>
  </si>
  <si>
    <r>
      <t xml:space="preserve">MOVIMENTO FORENSE DAS TURMAS DE RECURSOS
</t>
    </r>
    <r>
      <rPr>
        <b/>
        <sz val="12"/>
        <color rgb="FFFF0000"/>
        <rFont val="Arial"/>
        <family val="2"/>
      </rPr>
      <t>OUT/17</t>
    </r>
  </si>
  <si>
    <t>VINDOS
SET/17</t>
  </si>
  <si>
    <t>PASSAM PARA NOV/17</t>
  </si>
  <si>
    <t>(*) Houve alteração no número de vindos da Turma em razão de ajustes com o acervo.</t>
  </si>
  <si>
    <t>VINDOS
OUT/17</t>
  </si>
  <si>
    <t>7ª - Itajaí*</t>
  </si>
  <si>
    <r>
      <t xml:space="preserve">MOVIMENTO FORENSE DAS TURMAS DE RECURSOS
</t>
    </r>
    <r>
      <rPr>
        <b/>
        <sz val="12"/>
        <color rgb="FFFF0000"/>
        <rFont val="Arial"/>
        <family val="2"/>
      </rPr>
      <t>NOV/17</t>
    </r>
  </si>
  <si>
    <t>(*) Houve alteração no número de Julgados Definitivos da Turma em razão de ajustes com o acervo.</t>
  </si>
  <si>
    <t>PASSAM PARA DEZ/17</t>
  </si>
  <si>
    <t>Vindos de
JUN/17</t>
  </si>
  <si>
    <t>VINDOS
NOV/17</t>
  </si>
  <si>
    <t>MOVIMENTO FORENSE DAS TURMAS DE RECURSOS
1º SEMESTRE 2017</t>
  </si>
  <si>
    <t>(**) Houve alteração no número de vindos da Turma em razão de ajustes para acerto com o SAJ/Turmas.</t>
  </si>
  <si>
    <r>
      <t xml:space="preserve">MOVIMENTO FORENSE DAS TURMAS DE RECURSOS
</t>
    </r>
    <r>
      <rPr>
        <b/>
        <sz val="12"/>
        <color rgb="FFFF0000"/>
        <rFont val="Arial"/>
        <family val="2"/>
      </rPr>
      <t>DEZEMBRO/17</t>
    </r>
  </si>
  <si>
    <t>Passam para JAN/18</t>
  </si>
  <si>
    <t>VINDOS
DEZ/17</t>
  </si>
  <si>
    <t>Passam para FEV/18</t>
  </si>
  <si>
    <r>
      <t xml:space="preserve">MOVIMENTO FORENSE DAS TURMAS DE RECURSOS
</t>
    </r>
    <r>
      <rPr>
        <b/>
        <sz val="12"/>
        <color rgb="FFFF0000"/>
        <rFont val="Arial"/>
        <family val="2"/>
      </rPr>
      <t>JANEIRO/18</t>
    </r>
  </si>
  <si>
    <t>MOVIMENTO FORENSE DAS TURMAS DE RECURSOS
FEVEREIRO/18</t>
  </si>
  <si>
    <t>(*) Houve redistribuição de processos entre suplentes.</t>
  </si>
  <si>
    <t>(**) Houve 01 processo saído por redistribuição e remetido à 1ª Turma de Recursos, por ser de sua competência.</t>
  </si>
  <si>
    <t>MOVIMENTO FORENSE DAS TURMAS DE RECURSOS
MARÇO/18</t>
  </si>
  <si>
    <t>VINDOS
JAN/18</t>
  </si>
  <si>
    <t>Passam para MAR/18</t>
  </si>
  <si>
    <t>VINDOS
FEV/17</t>
  </si>
  <si>
    <t>Passam para ABR/18</t>
  </si>
  <si>
    <t>3ª - Chapecó*</t>
  </si>
  <si>
    <t>(**) Houve redistribuição de processos.</t>
  </si>
  <si>
    <t>5ª - Joinville**</t>
  </si>
  <si>
    <t>MOVIMENTO FORENSE DAS TURMAS DE RECURSOS
ABRIL/18</t>
  </si>
  <si>
    <t>VINDOS
MAR/17</t>
  </si>
  <si>
    <t>Passam para MAI/18</t>
  </si>
  <si>
    <t>MOVIMENTO FORENSE DAS TURMAS DE RECURSOS
MAIO/18</t>
  </si>
  <si>
    <t>VINDOS
ABR/18</t>
  </si>
  <si>
    <t>Passam para JUN/18</t>
  </si>
  <si>
    <t>MOVIMENTO FORENSE DAS TURMAS DE RECURSOS
JUNHO/18</t>
  </si>
  <si>
    <t>VINDOS
MAI/18</t>
  </si>
  <si>
    <t>Passam para JUL/18</t>
  </si>
  <si>
    <t>MOVIMENTO FORENSE DAS TURMAS DE RECURSOS
JULHO/18</t>
  </si>
  <si>
    <t>VINDOS
JUN/18</t>
  </si>
  <si>
    <t>Passam para AGO/18</t>
  </si>
  <si>
    <t>MOVIMENTO FORENSE DAS TURMAS DE RECURSOS
2º SEMESTRE 2017</t>
  </si>
  <si>
    <t>MOVIMENTO FORENSE DAS TURMAS DE RECURSOS
1º SEMESTRE 2018</t>
  </si>
  <si>
    <t>Vindos de
DEZ/17</t>
  </si>
  <si>
    <t>7ª - Itajaí (*)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</si>
</sst>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0"/>
      <name val="Arial"/>
    </font>
    <font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12"/>
      <name val="Arial"/>
      <family val="2"/>
    </font>
    <font>
      <b/>
      <sz val="10"/>
      <color indexed="10"/>
      <name val="Arial Narrow"/>
      <family val="2"/>
    </font>
    <font>
      <b/>
      <sz val="10"/>
      <name val="Arial"/>
      <family val="2"/>
    </font>
    <font>
      <sz val="12"/>
      <color indexed="10"/>
      <name val="Arial"/>
      <family val="2"/>
    </font>
    <font>
      <sz val="11"/>
      <name val="Arial Narrow"/>
      <family val="2"/>
    </font>
    <font>
      <sz val="9"/>
      <name val="Arial Narrow"/>
      <family val="2"/>
    </font>
    <font>
      <i/>
      <sz val="9"/>
      <name val="Arial Narrow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b/>
      <sz val="11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sz val="11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auto="1"/>
      </bottom>
      <diagonal/>
    </border>
  </borders>
  <cellStyleXfs count="2">
    <xf numFmtId="0" fontId="0" fillId="0" borderId="0"/>
    <xf numFmtId="0" fontId="3" fillId="0" borderId="0"/>
  </cellStyleXfs>
  <cellXfs count="222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2" xfId="0" applyFont="1" applyBorder="1"/>
    <xf numFmtId="0" fontId="1" fillId="0" borderId="3" xfId="0" applyFont="1" applyBorder="1" applyAlignment="1">
      <alignment horizontal="center" vertical="center"/>
    </xf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" fillId="0" borderId="7" xfId="0" applyFont="1" applyBorder="1"/>
    <xf numFmtId="0" fontId="2" fillId="0" borderId="9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4" xfId="0" applyFont="1" applyBorder="1"/>
    <xf numFmtId="0" fontId="1" fillId="0" borderId="15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1" fillId="0" borderId="19" xfId="0" applyFont="1" applyBorder="1"/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" xfId="0" applyFont="1" applyBorder="1"/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1" fillId="0" borderId="3" xfId="0" applyFont="1" applyBorder="1"/>
    <xf numFmtId="0" fontId="0" fillId="0" borderId="23" xfId="0" applyBorder="1"/>
    <xf numFmtId="0" fontId="0" fillId="0" borderId="24" xfId="0" applyBorder="1"/>
    <xf numFmtId="0" fontId="1" fillId="0" borderId="0" xfId="0" applyFont="1" applyFill="1" applyBorder="1" applyAlignment="1">
      <alignment horizontal="center" vertical="center"/>
    </xf>
    <xf numFmtId="0" fontId="3" fillId="0" borderId="0" xfId="0" applyFont="1"/>
    <xf numFmtId="0" fontId="1" fillId="0" borderId="0" xfId="0" applyFont="1" applyBorder="1" applyAlignment="1">
      <alignment horizontal="center" vertical="center"/>
    </xf>
    <xf numFmtId="0" fontId="4" fillId="0" borderId="0" xfId="0" applyFont="1"/>
    <xf numFmtId="0" fontId="1" fillId="0" borderId="2" xfId="0" applyFont="1" applyBorder="1" applyAlignment="1">
      <alignment shrinkToFit="1"/>
    </xf>
    <xf numFmtId="0" fontId="1" fillId="0" borderId="0" xfId="0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0" fillId="0" borderId="25" xfId="0" applyBorder="1"/>
    <xf numFmtId="0" fontId="1" fillId="0" borderId="12" xfId="0" applyFont="1" applyBorder="1" applyAlignment="1">
      <alignment horizontal="center"/>
    </xf>
    <xf numFmtId="0" fontId="0" fillId="0" borderId="26" xfId="0" applyBorder="1"/>
    <xf numFmtId="0" fontId="1" fillId="0" borderId="9" xfId="0" applyFont="1" applyBorder="1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" fillId="0" borderId="22" xfId="0" applyFont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14" fillId="0" borderId="0" xfId="0" applyFont="1"/>
    <xf numFmtId="0" fontId="3" fillId="0" borderId="0" xfId="0" applyFont="1" applyAlignment="1">
      <alignment horizontal="left"/>
    </xf>
    <xf numFmtId="3" fontId="1" fillId="0" borderId="1" xfId="0" applyNumberFormat="1" applyFon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3" fontId="0" fillId="0" borderId="11" xfId="0" applyNumberFormat="1" applyBorder="1"/>
    <xf numFmtId="3" fontId="0" fillId="0" borderId="26" xfId="0" applyNumberFormat="1" applyBorder="1"/>
    <xf numFmtId="3" fontId="1" fillId="0" borderId="12" xfId="0" applyNumberFormat="1" applyFont="1" applyBorder="1" applyAlignment="1">
      <alignment horizontal="center"/>
    </xf>
    <xf numFmtId="3" fontId="1" fillId="0" borderId="8" xfId="0" applyNumberFormat="1" applyFont="1" applyBorder="1" applyAlignment="1">
      <alignment horizontal="center" vertical="center"/>
    </xf>
    <xf numFmtId="3" fontId="1" fillId="0" borderId="9" xfId="0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3" fontId="1" fillId="0" borderId="27" xfId="0" applyNumberFormat="1" applyFont="1" applyBorder="1" applyAlignment="1">
      <alignment horizontal="center"/>
    </xf>
    <xf numFmtId="3" fontId="0" fillId="0" borderId="28" xfId="0" applyNumberFormat="1" applyBorder="1"/>
    <xf numFmtId="0" fontId="3" fillId="0" borderId="0" xfId="1"/>
    <xf numFmtId="3" fontId="1" fillId="0" borderId="0" xfId="1" applyNumberFormat="1" applyFont="1" applyBorder="1" applyAlignment="1">
      <alignment horizontal="center"/>
    </xf>
    <xf numFmtId="3" fontId="1" fillId="0" borderId="9" xfId="1" applyNumberFormat="1" applyFont="1" applyBorder="1" applyAlignment="1">
      <alignment horizontal="center"/>
    </xf>
    <xf numFmtId="3" fontId="1" fillId="0" borderId="8" xfId="1" applyNumberFormat="1" applyFont="1" applyBorder="1" applyAlignment="1">
      <alignment horizontal="center" vertical="center"/>
    </xf>
    <xf numFmtId="0" fontId="1" fillId="0" borderId="7" xfId="1" applyFont="1" applyBorder="1"/>
    <xf numFmtId="3" fontId="1" fillId="0" borderId="12" xfId="1" applyNumberFormat="1" applyFont="1" applyBorder="1" applyAlignment="1">
      <alignment horizontal="center"/>
    </xf>
    <xf numFmtId="3" fontId="3" fillId="0" borderId="28" xfId="1" applyNumberFormat="1" applyBorder="1"/>
    <xf numFmtId="3" fontId="3" fillId="0" borderId="11" xfId="1" applyNumberFormat="1" applyBorder="1"/>
    <xf numFmtId="3" fontId="3" fillId="0" borderId="26" xfId="1" applyNumberFormat="1" applyBorder="1"/>
    <xf numFmtId="0" fontId="3" fillId="0" borderId="10" xfId="1" applyBorder="1"/>
    <xf numFmtId="0" fontId="1" fillId="0" borderId="0" xfId="1" applyFont="1" applyBorder="1" applyAlignment="1">
      <alignment horizontal="center"/>
    </xf>
    <xf numFmtId="3" fontId="1" fillId="0" borderId="3" xfId="1" applyNumberFormat="1" applyFont="1" applyBorder="1" applyAlignment="1">
      <alignment horizontal="center"/>
    </xf>
    <xf numFmtId="3" fontId="1" fillId="0" borderId="27" xfId="1" applyNumberFormat="1" applyFont="1" applyBorder="1" applyAlignment="1">
      <alignment horizontal="center"/>
    </xf>
    <xf numFmtId="3" fontId="1" fillId="0" borderId="1" xfId="1" applyNumberFormat="1" applyFont="1" applyBorder="1" applyAlignment="1">
      <alignment horizontal="center"/>
    </xf>
    <xf numFmtId="0" fontId="1" fillId="0" borderId="2" xfId="1" applyFont="1" applyBorder="1" applyAlignment="1">
      <alignment shrinkToFit="1"/>
    </xf>
    <xf numFmtId="0" fontId="1" fillId="0" borderId="3" xfId="1" applyFont="1" applyBorder="1" applyAlignment="1">
      <alignment horizontal="center"/>
    </xf>
    <xf numFmtId="0" fontId="1" fillId="0" borderId="27" xfId="1" applyFont="1" applyBorder="1" applyAlignment="1">
      <alignment horizontal="center"/>
    </xf>
    <xf numFmtId="0" fontId="1" fillId="0" borderId="1" xfId="1" applyFont="1" applyBorder="1"/>
    <xf numFmtId="0" fontId="1" fillId="0" borderId="2" xfId="1" applyFont="1" applyBorder="1"/>
    <xf numFmtId="0" fontId="1" fillId="0" borderId="21" xfId="1" applyFont="1" applyBorder="1" applyAlignment="1">
      <alignment horizontal="center" vertical="center"/>
    </xf>
    <xf numFmtId="0" fontId="1" fillId="0" borderId="20" xfId="1" applyFont="1" applyBorder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/>
    </xf>
    <xf numFmtId="3" fontId="0" fillId="0" borderId="0" xfId="0" applyNumberFormat="1"/>
    <xf numFmtId="0" fontId="3" fillId="0" borderId="0" xfId="1" applyAlignment="1">
      <alignment vertical="center"/>
    </xf>
    <xf numFmtId="0" fontId="1" fillId="0" borderId="27" xfId="1" applyFont="1" applyBorder="1" applyAlignment="1">
      <alignment horizontal="center"/>
    </xf>
    <xf numFmtId="0" fontId="1" fillId="0" borderId="3" xfId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27" xfId="1" applyFont="1" applyBorder="1" applyAlignment="1">
      <alignment horizontal="center"/>
    </xf>
    <xf numFmtId="0" fontId="1" fillId="0" borderId="3" xfId="1" applyFont="1" applyBorder="1" applyAlignment="1">
      <alignment horizontal="center"/>
    </xf>
    <xf numFmtId="0" fontId="1" fillId="0" borderId="27" xfId="1" applyFont="1" applyBorder="1" applyAlignment="1">
      <alignment horizontal="center"/>
    </xf>
    <xf numFmtId="0" fontId="1" fillId="0" borderId="3" xfId="1" applyFont="1" applyBorder="1" applyAlignment="1">
      <alignment horizontal="center"/>
    </xf>
    <xf numFmtId="0" fontId="1" fillId="0" borderId="27" xfId="1" applyFont="1" applyBorder="1" applyAlignment="1">
      <alignment horizontal="center"/>
    </xf>
    <xf numFmtId="0" fontId="1" fillId="0" borderId="3" xfId="1" applyFont="1" applyBorder="1" applyAlignment="1">
      <alignment horizontal="center"/>
    </xf>
    <xf numFmtId="0" fontId="1" fillId="0" borderId="27" xfId="1" applyFont="1" applyBorder="1" applyAlignment="1">
      <alignment horizontal="center"/>
    </xf>
    <xf numFmtId="0" fontId="1" fillId="0" borderId="3" xfId="1" applyFont="1" applyBorder="1" applyAlignment="1">
      <alignment horizontal="center"/>
    </xf>
    <xf numFmtId="0" fontId="1" fillId="0" borderId="27" xfId="1" applyFont="1" applyBorder="1" applyAlignment="1">
      <alignment horizontal="center"/>
    </xf>
    <xf numFmtId="0" fontId="1" fillId="0" borderId="3" xfId="1" applyFont="1" applyBorder="1" applyAlignment="1">
      <alignment horizontal="center"/>
    </xf>
    <xf numFmtId="3" fontId="3" fillId="0" borderId="0" xfId="1" applyNumberFormat="1"/>
    <xf numFmtId="0" fontId="1" fillId="0" borderId="27" xfId="1" applyFont="1" applyBorder="1" applyAlignment="1">
      <alignment horizontal="center"/>
    </xf>
    <xf numFmtId="0" fontId="1" fillId="0" borderId="3" xfId="1" applyFont="1" applyBorder="1" applyAlignment="1">
      <alignment horizontal="center"/>
    </xf>
    <xf numFmtId="0" fontId="1" fillId="0" borderId="27" xfId="1" applyFont="1" applyBorder="1" applyAlignment="1">
      <alignment horizontal="center"/>
    </xf>
    <xf numFmtId="0" fontId="1" fillId="0" borderId="3" xfId="1" applyFont="1" applyBorder="1" applyAlignment="1">
      <alignment horizontal="center"/>
    </xf>
    <xf numFmtId="0" fontId="0" fillId="2" borderId="0" xfId="0" applyFill="1" applyAlignment="1">
      <alignment vertical="center"/>
    </xf>
    <xf numFmtId="0" fontId="3" fillId="2" borderId="0" xfId="1" applyFill="1"/>
    <xf numFmtId="0" fontId="2" fillId="2" borderId="0" xfId="1" applyFont="1" applyFill="1" applyAlignment="1">
      <alignment vertical="center"/>
    </xf>
    <xf numFmtId="0" fontId="18" fillId="2" borderId="27" xfId="1" applyFont="1" applyFill="1" applyBorder="1" applyAlignment="1">
      <alignment horizontal="center" vertical="center"/>
    </xf>
    <xf numFmtId="0" fontId="18" fillId="2" borderId="3" xfId="1" applyFont="1" applyFill="1" applyBorder="1" applyAlignment="1">
      <alignment horizontal="center" vertical="center"/>
    </xf>
    <xf numFmtId="0" fontId="18" fillId="2" borderId="2" xfId="1" applyFont="1" applyFill="1" applyBorder="1" applyAlignment="1">
      <alignment vertical="center" shrinkToFit="1"/>
    </xf>
    <xf numFmtId="3" fontId="2" fillId="2" borderId="1" xfId="1" applyNumberFormat="1" applyFont="1" applyFill="1" applyBorder="1" applyAlignment="1">
      <alignment horizontal="center" vertical="center"/>
    </xf>
    <xf numFmtId="3" fontId="2" fillId="2" borderId="27" xfId="1" applyNumberFormat="1" applyFont="1" applyFill="1" applyBorder="1" applyAlignment="1">
      <alignment horizontal="center" vertical="center"/>
    </xf>
    <xf numFmtId="3" fontId="2" fillId="2" borderId="3" xfId="1" applyNumberFormat="1" applyFont="1" applyFill="1" applyBorder="1" applyAlignment="1">
      <alignment horizontal="center" vertical="center"/>
    </xf>
    <xf numFmtId="0" fontId="18" fillId="2" borderId="7" xfId="1" applyFont="1" applyFill="1" applyBorder="1" applyAlignment="1">
      <alignment vertical="center"/>
    </xf>
    <xf numFmtId="3" fontId="18" fillId="2" borderId="8" xfId="1" applyNumberFormat="1" applyFont="1" applyFill="1" applyBorder="1" applyAlignment="1">
      <alignment horizontal="center" vertical="center"/>
    </xf>
    <xf numFmtId="3" fontId="18" fillId="2" borderId="9" xfId="1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3" fillId="2" borderId="37" xfId="1" applyFill="1" applyBorder="1"/>
    <xf numFmtId="0" fontId="18" fillId="2" borderId="1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vertical="center" shrinkToFit="1"/>
    </xf>
    <xf numFmtId="3" fontId="2" fillId="2" borderId="1" xfId="0" applyNumberFormat="1" applyFont="1" applyFill="1" applyBorder="1" applyAlignment="1">
      <alignment horizontal="center" vertical="center"/>
    </xf>
    <xf numFmtId="3" fontId="2" fillId="2" borderId="3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vertical="center" shrinkToFit="1"/>
    </xf>
    <xf numFmtId="3" fontId="2" fillId="2" borderId="23" xfId="0" applyNumberFormat="1" applyFont="1" applyFill="1" applyBorder="1" applyAlignment="1">
      <alignment horizontal="center" vertical="center"/>
    </xf>
    <xf numFmtId="3" fontId="2" fillId="2" borderId="24" xfId="0" applyNumberFormat="1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vertical="center"/>
    </xf>
    <xf numFmtId="3" fontId="18" fillId="2" borderId="17" xfId="0" applyNumberFormat="1" applyFont="1" applyFill="1" applyBorder="1" applyAlignment="1">
      <alignment horizontal="center" vertical="center"/>
    </xf>
    <xf numFmtId="3" fontId="18" fillId="2" borderId="18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0" fillId="2" borderId="37" xfId="0" applyFill="1" applyBorder="1" applyAlignment="1">
      <alignment vertical="center"/>
    </xf>
    <xf numFmtId="3" fontId="3" fillId="2" borderId="0" xfId="1" applyNumberFormat="1" applyFill="1"/>
    <xf numFmtId="3" fontId="22" fillId="2" borderId="1" xfId="1" applyNumberFormat="1" applyFont="1" applyFill="1" applyBorder="1" applyAlignment="1">
      <alignment horizontal="center" vertical="center"/>
    </xf>
    <xf numFmtId="0" fontId="17" fillId="2" borderId="0" xfId="1" applyFont="1" applyFill="1" applyBorder="1" applyAlignment="1">
      <alignment horizontal="left" vertical="top" wrapText="1"/>
    </xf>
    <xf numFmtId="3" fontId="0" fillId="2" borderId="0" xfId="0" applyNumberFormat="1" applyFill="1" applyAlignment="1">
      <alignment vertical="center"/>
    </xf>
    <xf numFmtId="3" fontId="2" fillId="0" borderId="1" xfId="1" applyNumberFormat="1" applyFont="1" applyFill="1" applyBorder="1" applyAlignment="1">
      <alignment horizontal="center" vertic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3" fillId="0" borderId="29" xfId="0" applyFont="1" applyBorder="1" applyAlignment="1">
      <alignment horizontal="left" vertical="top" wrapText="1"/>
    </xf>
    <xf numFmtId="0" fontId="0" fillId="0" borderId="29" xfId="0" applyBorder="1" applyAlignment="1">
      <alignment horizontal="left" vertical="top"/>
    </xf>
    <xf numFmtId="0" fontId="4" fillId="0" borderId="29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top" wrapText="1"/>
    </xf>
    <xf numFmtId="0" fontId="6" fillId="0" borderId="29" xfId="0" applyFont="1" applyBorder="1" applyAlignment="1">
      <alignment horizontal="left" vertical="top" wrapText="1"/>
    </xf>
    <xf numFmtId="0" fontId="8" fillId="0" borderId="29" xfId="0" applyFont="1" applyBorder="1" applyAlignment="1">
      <alignment horizontal="left" vertical="top" wrapText="1"/>
    </xf>
    <xf numFmtId="0" fontId="5" fillId="0" borderId="29" xfId="0" applyFont="1" applyBorder="1" applyAlignment="1">
      <alignment horizontal="left" vertical="top" wrapText="1"/>
    </xf>
    <xf numFmtId="0" fontId="11" fillId="0" borderId="29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16" fillId="0" borderId="0" xfId="0" applyFont="1" applyBorder="1" applyAlignment="1">
      <alignment horizontal="left" vertical="center" wrapText="1"/>
    </xf>
    <xf numFmtId="0" fontId="11" fillId="0" borderId="29" xfId="0" applyFont="1" applyBorder="1" applyAlignment="1">
      <alignment horizontal="left" vertical="justify" wrapText="1"/>
    </xf>
    <xf numFmtId="0" fontId="16" fillId="0" borderId="29" xfId="0" applyFont="1" applyBorder="1" applyAlignment="1">
      <alignment horizontal="left" vertical="justify" wrapText="1"/>
    </xf>
    <xf numFmtId="0" fontId="12" fillId="0" borderId="29" xfId="0" applyFont="1" applyBorder="1" applyAlignment="1">
      <alignment horizontal="left" vertical="justify" wrapText="1"/>
    </xf>
    <xf numFmtId="0" fontId="17" fillId="0" borderId="29" xfId="0" applyFont="1" applyBorder="1" applyAlignment="1">
      <alignment horizontal="left" vertical="justify" wrapText="1"/>
    </xf>
    <xf numFmtId="0" fontId="12" fillId="0" borderId="29" xfId="0" applyFont="1" applyBorder="1" applyAlignment="1">
      <alignment horizontal="left" vertical="top" wrapText="1"/>
    </xf>
    <xf numFmtId="0" fontId="17" fillId="0" borderId="29" xfId="0" applyFont="1" applyBorder="1" applyAlignment="1">
      <alignment horizontal="left" vertical="top" wrapText="1"/>
    </xf>
    <xf numFmtId="0" fontId="11" fillId="0" borderId="29" xfId="0" applyFont="1" applyBorder="1" applyAlignment="1">
      <alignment horizontal="left" vertical="top" wrapText="1"/>
    </xf>
    <xf numFmtId="0" fontId="16" fillId="0" borderId="29" xfId="0" applyFont="1" applyBorder="1" applyAlignment="1">
      <alignment horizontal="left" vertical="top" wrapText="1"/>
    </xf>
    <xf numFmtId="0" fontId="1" fillId="0" borderId="30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3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0" xfId="1" applyFont="1" applyBorder="1" applyAlignment="1">
      <alignment horizontal="center"/>
    </xf>
    <xf numFmtId="0" fontId="1" fillId="0" borderId="21" xfId="1" applyFont="1" applyBorder="1" applyAlignment="1">
      <alignment horizontal="center"/>
    </xf>
    <xf numFmtId="0" fontId="1" fillId="0" borderId="30" xfId="1" applyFont="1" applyBorder="1" applyAlignment="1">
      <alignment horizontal="center"/>
    </xf>
    <xf numFmtId="0" fontId="1" fillId="0" borderId="22" xfId="1" applyFont="1" applyBorder="1" applyAlignment="1">
      <alignment horizontal="center"/>
    </xf>
    <xf numFmtId="0" fontId="1" fillId="0" borderId="2" xfId="1" applyFont="1" applyBorder="1" applyAlignment="1">
      <alignment horizontal="center"/>
    </xf>
    <xf numFmtId="0" fontId="1" fillId="0" borderId="1" xfId="1" applyFont="1" applyBorder="1" applyAlignment="1">
      <alignment horizontal="center"/>
    </xf>
    <xf numFmtId="0" fontId="1" fillId="0" borderId="27" xfId="1" applyFont="1" applyBorder="1" applyAlignment="1">
      <alignment horizontal="center"/>
    </xf>
    <xf numFmtId="0" fontId="1" fillId="0" borderId="3" xfId="1" applyFont="1" applyBorder="1" applyAlignment="1">
      <alignment horizontal="center"/>
    </xf>
    <xf numFmtId="0" fontId="1" fillId="0" borderId="16" xfId="1" applyFont="1" applyBorder="1" applyAlignment="1">
      <alignment horizontal="center"/>
    </xf>
    <xf numFmtId="0" fontId="1" fillId="0" borderId="23" xfId="1" applyFont="1" applyBorder="1" applyAlignment="1">
      <alignment horizontal="center"/>
    </xf>
    <xf numFmtId="0" fontId="1" fillId="0" borderId="31" xfId="1" applyFont="1" applyBorder="1" applyAlignment="1">
      <alignment horizontal="center"/>
    </xf>
    <xf numFmtId="0" fontId="1" fillId="0" borderId="24" xfId="1" applyFont="1" applyBorder="1" applyAlignment="1">
      <alignment horizontal="center"/>
    </xf>
    <xf numFmtId="0" fontId="1" fillId="0" borderId="30" xfId="1" applyFont="1" applyBorder="1" applyAlignment="1">
      <alignment horizontal="center" vertical="center"/>
    </xf>
    <xf numFmtId="0" fontId="1" fillId="0" borderId="32" xfId="1" applyFont="1" applyBorder="1" applyAlignment="1">
      <alignment horizontal="center" vertical="center"/>
    </xf>
    <xf numFmtId="0" fontId="1" fillId="0" borderId="33" xfId="1" applyFont="1" applyBorder="1" applyAlignment="1">
      <alignment horizontal="center" vertical="center"/>
    </xf>
    <xf numFmtId="0" fontId="12" fillId="0" borderId="29" xfId="1" applyFont="1" applyBorder="1" applyAlignment="1">
      <alignment horizontal="left" vertical="top" wrapText="1"/>
    </xf>
    <xf numFmtId="0" fontId="17" fillId="0" borderId="29" xfId="1" applyFont="1" applyBorder="1" applyAlignment="1">
      <alignment horizontal="left" vertical="top" wrapText="1"/>
    </xf>
    <xf numFmtId="0" fontId="1" fillId="0" borderId="34" xfId="1" applyFont="1" applyBorder="1" applyAlignment="1">
      <alignment horizontal="center" vertical="center"/>
    </xf>
    <xf numFmtId="0" fontId="1" fillId="0" borderId="5" xfId="1" applyFont="1" applyBorder="1" applyAlignment="1">
      <alignment horizontal="center" vertical="center"/>
    </xf>
    <xf numFmtId="0" fontId="1" fillId="0" borderId="35" xfId="1" applyFont="1" applyBorder="1" applyAlignment="1">
      <alignment horizontal="center" vertical="center"/>
    </xf>
    <xf numFmtId="0" fontId="1" fillId="0" borderId="4" xfId="1" applyFont="1" applyBorder="1" applyAlignment="1">
      <alignment horizontal="center" vertical="center"/>
    </xf>
    <xf numFmtId="0" fontId="20" fillId="2" borderId="29" xfId="1" applyFont="1" applyFill="1" applyBorder="1" applyAlignment="1">
      <alignment horizontal="left" vertical="top" wrapText="1"/>
    </xf>
    <xf numFmtId="0" fontId="21" fillId="2" borderId="29" xfId="1" applyFont="1" applyFill="1" applyBorder="1" applyAlignment="1">
      <alignment horizontal="left" vertical="top" wrapText="1"/>
    </xf>
    <xf numFmtId="0" fontId="7" fillId="2" borderId="36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/>
    </xf>
    <xf numFmtId="0" fontId="18" fillId="2" borderId="22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" fillId="0" borderId="34" xfId="1" applyFont="1" applyBorder="1" applyAlignment="1">
      <alignment horizontal="center" vertical="center" wrapText="1"/>
    </xf>
    <xf numFmtId="0" fontId="1" fillId="0" borderId="5" xfId="1" applyFont="1" applyBorder="1" applyAlignment="1">
      <alignment horizontal="center" vertical="center" wrapText="1"/>
    </xf>
    <xf numFmtId="0" fontId="18" fillId="2" borderId="35" xfId="1" applyFont="1" applyFill="1" applyBorder="1" applyAlignment="1">
      <alignment horizontal="center" vertical="center"/>
    </xf>
    <xf numFmtId="0" fontId="18" fillId="2" borderId="4" xfId="1" applyFont="1" applyFill="1" applyBorder="1" applyAlignment="1">
      <alignment horizontal="center" vertical="center"/>
    </xf>
    <xf numFmtId="0" fontId="18" fillId="2" borderId="34" xfId="1" applyFont="1" applyFill="1" applyBorder="1" applyAlignment="1">
      <alignment horizontal="center" vertical="center" wrapText="1"/>
    </xf>
    <xf numFmtId="0" fontId="18" fillId="2" borderId="5" xfId="1" applyFont="1" applyFill="1" applyBorder="1" applyAlignment="1">
      <alignment horizontal="center" vertical="center"/>
    </xf>
    <xf numFmtId="0" fontId="18" fillId="2" borderId="34" xfId="1" applyFont="1" applyFill="1" applyBorder="1" applyAlignment="1">
      <alignment horizontal="center" vertical="center"/>
    </xf>
    <xf numFmtId="0" fontId="18" fillId="2" borderId="5" xfId="1" applyFont="1" applyFill="1" applyBorder="1" applyAlignment="1">
      <alignment horizontal="center" vertical="center" wrapText="1"/>
    </xf>
    <xf numFmtId="0" fontId="18" fillId="2" borderId="30" xfId="1" applyFont="1" applyFill="1" applyBorder="1" applyAlignment="1">
      <alignment horizontal="center" vertical="center"/>
    </xf>
    <xf numFmtId="0" fontId="18" fillId="2" borderId="32" xfId="1" applyFont="1" applyFill="1" applyBorder="1" applyAlignment="1">
      <alignment horizontal="center" vertical="center"/>
    </xf>
    <xf numFmtId="0" fontId="18" fillId="2" borderId="33" xfId="1" applyFont="1" applyFill="1" applyBorder="1" applyAlignment="1">
      <alignment horizontal="center" vertical="center"/>
    </xf>
    <xf numFmtId="0" fontId="12" fillId="2" borderId="29" xfId="1" applyFont="1" applyFill="1" applyBorder="1" applyAlignment="1">
      <alignment horizontal="left" vertical="top" wrapText="1"/>
    </xf>
    <xf numFmtId="0" fontId="17" fillId="2" borderId="29" xfId="1" applyFont="1" applyFill="1" applyBorder="1" applyAlignment="1">
      <alignment horizontal="left" vertical="top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theme" Target="theme/theme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44144088288176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086782376502003"/>
          <c:y val="0.12480999633416716"/>
          <c:w val="0.82376502002670227"/>
          <c:h val="0.6316603473009678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2490179381783031E-3"/>
                  <c:y val="1.05154712999216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539238669932876E-3"/>
                  <c:y val="1.778435271831987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5937680687110353E-3"/>
                  <c:y val="9.969730839352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7417799410588239E-3"/>
                  <c:y val="-1.710897254453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6035799263408929E-3"/>
                  <c:y val="1.75800964694848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619166763033031E-2"/>
                  <c:y val="-4.523875038657516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624072691848016E-2"/>
                  <c:y val="5.6531133266169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Geral2002!$D$8:$D$14</c:f>
              <c:numCache>
                <c:formatCode>General</c:formatCode>
                <c:ptCount val="7"/>
                <c:pt idx="0">
                  <c:v>309</c:v>
                </c:pt>
                <c:pt idx="1">
                  <c:v>149</c:v>
                </c:pt>
                <c:pt idx="2">
                  <c:v>187</c:v>
                </c:pt>
                <c:pt idx="3">
                  <c:v>314</c:v>
                </c:pt>
                <c:pt idx="4">
                  <c:v>187</c:v>
                </c:pt>
                <c:pt idx="5">
                  <c:v>238</c:v>
                </c:pt>
                <c:pt idx="6">
                  <c:v>148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733404819724643E-2"/>
                  <c:y val="3.71483467092753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078589475381024E-2"/>
                  <c:y val="4.464039760400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748381919549796E-2"/>
                  <c:y val="1.37100410767256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10442269482667E-2"/>
                  <c:y val="6.484114205859584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8428420746471965E-2"/>
                  <c:y val="1.08932221473787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9114234552456639E-2"/>
                  <c:y val="8.4853102978418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784026996625411E-2"/>
                  <c:y val="1.69236670084074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Geral2002!$E$8:$E$14</c:f>
              <c:numCache>
                <c:formatCode>General</c:formatCode>
                <c:ptCount val="7"/>
                <c:pt idx="0">
                  <c:v>257</c:v>
                </c:pt>
                <c:pt idx="1">
                  <c:v>140</c:v>
                </c:pt>
                <c:pt idx="2">
                  <c:v>171</c:v>
                </c:pt>
                <c:pt idx="3">
                  <c:v>358</c:v>
                </c:pt>
                <c:pt idx="4">
                  <c:v>166</c:v>
                </c:pt>
                <c:pt idx="5">
                  <c:v>219</c:v>
                </c:pt>
                <c:pt idx="6">
                  <c:v>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448672"/>
        <c:axId val="503449232"/>
        <c:axId val="0"/>
      </c:bar3DChart>
      <c:catAx>
        <c:axId val="5034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4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44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48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9738152809638"/>
          <c:w val="0.95192052024424789"/>
          <c:h val="0.988219356438712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2.14395901597580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316719755824809E-3"/>
                  <c:y val="5.62664885483761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-2.410616582281167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78570503544402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2717288843567456E-3"/>
                  <c:y val="6.51654221406841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074191660621875E-2"/>
                  <c:y val="-1.748171982838066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530860044363749E-2"/>
                  <c:y val="-7.13594211918518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'ABR08'!$D$8:$D$14</c:f>
              <c:numCache>
                <c:formatCode>General</c:formatCode>
                <c:ptCount val="7"/>
                <c:pt idx="0">
                  <c:v>62</c:v>
                </c:pt>
                <c:pt idx="1">
                  <c:v>82</c:v>
                </c:pt>
                <c:pt idx="2">
                  <c:v>22</c:v>
                </c:pt>
                <c:pt idx="3">
                  <c:v>124</c:v>
                </c:pt>
                <c:pt idx="4">
                  <c:v>63</c:v>
                </c:pt>
                <c:pt idx="5">
                  <c:v>83</c:v>
                </c:pt>
                <c:pt idx="6">
                  <c:v>92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8.07525186566070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6.9316902670259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4.92670714777799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-8.125250164906320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442854689892894E-2"/>
                  <c:y val="-2.620780021314422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101868107587E-2"/>
                  <c:y val="5.08677773056369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037099334545775E-2"/>
                  <c:y val="-1.2936677368752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'ABR08'!$E$8:$E$14</c:f>
              <c:numCache>
                <c:formatCode>General</c:formatCode>
                <c:ptCount val="7"/>
                <c:pt idx="0">
                  <c:v>98</c:v>
                </c:pt>
                <c:pt idx="1">
                  <c:v>41</c:v>
                </c:pt>
                <c:pt idx="2">
                  <c:v>28</c:v>
                </c:pt>
                <c:pt idx="3">
                  <c:v>130</c:v>
                </c:pt>
                <c:pt idx="4">
                  <c:v>53</c:v>
                </c:pt>
                <c:pt idx="5">
                  <c:v>131</c:v>
                </c:pt>
                <c:pt idx="6">
                  <c:v>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483952"/>
        <c:axId val="503483392"/>
        <c:axId val="0"/>
      </c:bar3DChart>
      <c:catAx>
        <c:axId val="50348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8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48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83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**</c:v>
                </c:pt>
              </c:strCache>
            </c:strRef>
          </c:cat>
          <c:val>
            <c:numRef>
              <c:f>'AGO14'!$D$8:$D$15</c:f>
              <c:numCache>
                <c:formatCode>General</c:formatCode>
                <c:ptCount val="8"/>
                <c:pt idx="0">
                  <c:v>334</c:v>
                </c:pt>
                <c:pt idx="1">
                  <c:v>54</c:v>
                </c:pt>
                <c:pt idx="2">
                  <c:v>260</c:v>
                </c:pt>
                <c:pt idx="3">
                  <c:v>142</c:v>
                </c:pt>
                <c:pt idx="4">
                  <c:v>207</c:v>
                </c:pt>
                <c:pt idx="5">
                  <c:v>138</c:v>
                </c:pt>
                <c:pt idx="6">
                  <c:v>289</c:v>
                </c:pt>
                <c:pt idx="7">
                  <c:v>134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**</c:v>
                </c:pt>
              </c:strCache>
            </c:strRef>
          </c:cat>
          <c:val>
            <c:numRef>
              <c:f>'AGO14'!$E$8:$E$15</c:f>
              <c:numCache>
                <c:formatCode>General</c:formatCode>
                <c:ptCount val="8"/>
                <c:pt idx="0">
                  <c:v>124</c:v>
                </c:pt>
                <c:pt idx="1">
                  <c:v>45</c:v>
                </c:pt>
                <c:pt idx="2">
                  <c:v>184</c:v>
                </c:pt>
                <c:pt idx="3">
                  <c:v>177</c:v>
                </c:pt>
                <c:pt idx="4">
                  <c:v>181</c:v>
                </c:pt>
                <c:pt idx="5">
                  <c:v>97</c:v>
                </c:pt>
                <c:pt idx="6">
                  <c:v>67</c:v>
                </c:pt>
                <c:pt idx="7">
                  <c:v>372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49408"/>
        <c:axId val="514051088"/>
        <c:axId val="0"/>
      </c:bar3DChart>
      <c:catAx>
        <c:axId val="51404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5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5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49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6286798609633253E-2"/>
          <c:y val="0.93286539742233721"/>
          <c:w val="0.94597520749095554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'SET14'!$D$8:$D$15</c:f>
              <c:numCache>
                <c:formatCode>General</c:formatCode>
                <c:ptCount val="8"/>
                <c:pt idx="0">
                  <c:v>704</c:v>
                </c:pt>
                <c:pt idx="1">
                  <c:v>40</c:v>
                </c:pt>
                <c:pt idx="2">
                  <c:v>669</c:v>
                </c:pt>
                <c:pt idx="3">
                  <c:v>197</c:v>
                </c:pt>
                <c:pt idx="4">
                  <c:v>280</c:v>
                </c:pt>
                <c:pt idx="5">
                  <c:v>145</c:v>
                </c:pt>
                <c:pt idx="6">
                  <c:v>10</c:v>
                </c:pt>
                <c:pt idx="7">
                  <c:v>399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'SET14'!$E$8:$E$15</c:f>
              <c:numCache>
                <c:formatCode>General</c:formatCode>
                <c:ptCount val="8"/>
                <c:pt idx="0">
                  <c:v>178</c:v>
                </c:pt>
                <c:pt idx="1">
                  <c:v>22</c:v>
                </c:pt>
                <c:pt idx="2">
                  <c:v>75</c:v>
                </c:pt>
                <c:pt idx="3">
                  <c:v>114</c:v>
                </c:pt>
                <c:pt idx="4">
                  <c:v>187</c:v>
                </c:pt>
                <c:pt idx="5">
                  <c:v>189</c:v>
                </c:pt>
                <c:pt idx="6">
                  <c:v>125</c:v>
                </c:pt>
                <c:pt idx="7">
                  <c:v>273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46048"/>
        <c:axId val="514047728"/>
        <c:axId val="0"/>
      </c:bar3DChart>
      <c:catAx>
        <c:axId val="51404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4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47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46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'OUT14'!$D$8:$D$15</c:f>
              <c:numCache>
                <c:formatCode>General</c:formatCode>
                <c:ptCount val="8"/>
                <c:pt idx="0">
                  <c:v>476</c:v>
                </c:pt>
                <c:pt idx="1">
                  <c:v>74</c:v>
                </c:pt>
                <c:pt idx="2">
                  <c:v>136</c:v>
                </c:pt>
                <c:pt idx="3">
                  <c:v>212</c:v>
                </c:pt>
                <c:pt idx="4">
                  <c:v>221</c:v>
                </c:pt>
                <c:pt idx="5">
                  <c:v>104</c:v>
                </c:pt>
                <c:pt idx="6">
                  <c:v>3</c:v>
                </c:pt>
                <c:pt idx="7">
                  <c:v>75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'OUT14'!$E$8:$E$15</c:f>
              <c:numCache>
                <c:formatCode>General</c:formatCode>
                <c:ptCount val="8"/>
                <c:pt idx="0">
                  <c:v>221</c:v>
                </c:pt>
                <c:pt idx="1">
                  <c:v>12</c:v>
                </c:pt>
                <c:pt idx="2">
                  <c:v>242</c:v>
                </c:pt>
                <c:pt idx="3">
                  <c:v>45</c:v>
                </c:pt>
                <c:pt idx="4">
                  <c:v>244</c:v>
                </c:pt>
                <c:pt idx="5">
                  <c:v>178</c:v>
                </c:pt>
                <c:pt idx="6">
                  <c:v>119</c:v>
                </c:pt>
                <c:pt idx="7">
                  <c:v>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42688"/>
        <c:axId val="514044368"/>
        <c:axId val="0"/>
      </c:bar3DChart>
      <c:catAx>
        <c:axId val="5140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4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44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42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'NOV14'!$D$8:$D$15</c:f>
              <c:numCache>
                <c:formatCode>General</c:formatCode>
                <c:ptCount val="8"/>
                <c:pt idx="0">
                  <c:v>489</c:v>
                </c:pt>
                <c:pt idx="1">
                  <c:v>34</c:v>
                </c:pt>
                <c:pt idx="2">
                  <c:v>209</c:v>
                </c:pt>
                <c:pt idx="3">
                  <c:v>212</c:v>
                </c:pt>
                <c:pt idx="4">
                  <c:v>142</c:v>
                </c:pt>
                <c:pt idx="5">
                  <c:v>136</c:v>
                </c:pt>
                <c:pt idx="6">
                  <c:v>201</c:v>
                </c:pt>
                <c:pt idx="7">
                  <c:v>358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'NOV14'!$E$8:$E$15</c:f>
              <c:numCache>
                <c:formatCode>General</c:formatCode>
                <c:ptCount val="8"/>
                <c:pt idx="0">
                  <c:v>143</c:v>
                </c:pt>
                <c:pt idx="1">
                  <c:v>42</c:v>
                </c:pt>
                <c:pt idx="2">
                  <c:v>59</c:v>
                </c:pt>
                <c:pt idx="3">
                  <c:v>95</c:v>
                </c:pt>
                <c:pt idx="4">
                  <c:v>204</c:v>
                </c:pt>
                <c:pt idx="5">
                  <c:v>88</c:v>
                </c:pt>
                <c:pt idx="6">
                  <c:v>93</c:v>
                </c:pt>
                <c:pt idx="7">
                  <c:v>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39328"/>
        <c:axId val="514041008"/>
        <c:axId val="0"/>
      </c:bar3DChart>
      <c:catAx>
        <c:axId val="51403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4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4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393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'DEZ14'!$B$8:$B$15</c:f>
              <c:strCache>
                <c:ptCount val="8"/>
                <c:pt idx="0">
                  <c:v>1ª - Capital *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'DEZ14'!$D$8:$D$15</c:f>
              <c:numCache>
                <c:formatCode>General</c:formatCode>
                <c:ptCount val="8"/>
                <c:pt idx="0">
                  <c:v>461</c:v>
                </c:pt>
                <c:pt idx="1">
                  <c:v>100</c:v>
                </c:pt>
                <c:pt idx="2">
                  <c:v>68</c:v>
                </c:pt>
                <c:pt idx="3">
                  <c:v>131</c:v>
                </c:pt>
                <c:pt idx="4">
                  <c:v>11</c:v>
                </c:pt>
                <c:pt idx="5">
                  <c:v>68</c:v>
                </c:pt>
                <c:pt idx="6">
                  <c:v>0</c:v>
                </c:pt>
                <c:pt idx="7">
                  <c:v>374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'DEZ14'!$B$8:$B$15</c:f>
              <c:strCache>
                <c:ptCount val="8"/>
                <c:pt idx="0">
                  <c:v>1ª - Capital *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'DEZ14'!$E$8:$E$15</c:f>
              <c:numCache>
                <c:formatCode>General</c:formatCode>
                <c:ptCount val="8"/>
                <c:pt idx="0">
                  <c:v>110</c:v>
                </c:pt>
                <c:pt idx="1">
                  <c:v>29</c:v>
                </c:pt>
                <c:pt idx="2">
                  <c:v>264</c:v>
                </c:pt>
                <c:pt idx="3">
                  <c:v>76</c:v>
                </c:pt>
                <c:pt idx="4">
                  <c:v>154</c:v>
                </c:pt>
                <c:pt idx="5">
                  <c:v>61</c:v>
                </c:pt>
                <c:pt idx="6">
                  <c:v>81</c:v>
                </c:pt>
                <c:pt idx="7">
                  <c:v>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35968"/>
        <c:axId val="514037648"/>
        <c:axId val="0"/>
      </c:bar3DChart>
      <c:catAx>
        <c:axId val="51403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3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37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35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'2ºSemestre2014'!$A$8:$A$15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 ***</c:v>
                </c:pt>
              </c:strCache>
            </c:strRef>
          </c:cat>
          <c:val>
            <c:numRef>
              <c:f>'2ºSemestre2014'!$C$8:$C$15</c:f>
              <c:numCache>
                <c:formatCode>General</c:formatCode>
                <c:ptCount val="8"/>
                <c:pt idx="0">
                  <c:v>2655</c:v>
                </c:pt>
                <c:pt idx="1">
                  <c:v>353</c:v>
                </c:pt>
                <c:pt idx="2">
                  <c:v>1620</c:v>
                </c:pt>
                <c:pt idx="3">
                  <c:v>1142</c:v>
                </c:pt>
                <c:pt idx="4">
                  <c:v>1108</c:v>
                </c:pt>
                <c:pt idx="5">
                  <c:v>769</c:v>
                </c:pt>
                <c:pt idx="6">
                  <c:v>505</c:v>
                </c:pt>
                <c:pt idx="7">
                  <c:v>1548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'2ºSemestre2014'!$A$8:$A$15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 ***</c:v>
                </c:pt>
              </c:strCache>
            </c:strRef>
          </c:cat>
          <c:val>
            <c:numRef>
              <c:f>'2ºSemestre2014'!$D$8:$D$15</c:f>
              <c:numCache>
                <c:formatCode>General</c:formatCode>
                <c:ptCount val="8"/>
                <c:pt idx="0">
                  <c:v>1027</c:v>
                </c:pt>
                <c:pt idx="1">
                  <c:v>198</c:v>
                </c:pt>
                <c:pt idx="2">
                  <c:v>1000</c:v>
                </c:pt>
                <c:pt idx="3">
                  <c:v>508</c:v>
                </c:pt>
                <c:pt idx="4">
                  <c:v>1084</c:v>
                </c:pt>
                <c:pt idx="5">
                  <c:v>819</c:v>
                </c:pt>
                <c:pt idx="6">
                  <c:v>533</c:v>
                </c:pt>
                <c:pt idx="7">
                  <c:v>1640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32608"/>
        <c:axId val="514034288"/>
        <c:axId val="0"/>
      </c:bar3DChart>
      <c:catAx>
        <c:axId val="51403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3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3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32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099972578054613"/>
          <c:w val="0.92908278357097251"/>
          <c:h val="0.975777216280800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'JAN15'!$A$8:$A$15</c:f>
              <c:strCache>
                <c:ptCount val="8"/>
                <c:pt idx="0">
                  <c:v>1ª - Capital *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'JAN15'!$C$8:$C$15</c:f>
              <c:numCache>
                <c:formatCode>General</c:formatCode>
                <c:ptCount val="8"/>
                <c:pt idx="0">
                  <c:v>297</c:v>
                </c:pt>
                <c:pt idx="1">
                  <c:v>0</c:v>
                </c:pt>
                <c:pt idx="2">
                  <c:v>94</c:v>
                </c:pt>
                <c:pt idx="3">
                  <c:v>0</c:v>
                </c:pt>
                <c:pt idx="4">
                  <c:v>162</c:v>
                </c:pt>
                <c:pt idx="5">
                  <c:v>92</c:v>
                </c:pt>
                <c:pt idx="6">
                  <c:v>1</c:v>
                </c:pt>
                <c:pt idx="7">
                  <c:v>321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'JAN15'!$A$8:$A$15</c:f>
              <c:strCache>
                <c:ptCount val="8"/>
                <c:pt idx="0">
                  <c:v>1ª - Capital *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'JAN15'!$D$8:$D$15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81</c:v>
                </c:pt>
                <c:pt idx="3">
                  <c:v>0</c:v>
                </c:pt>
                <c:pt idx="4">
                  <c:v>110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29248"/>
        <c:axId val="514030928"/>
        <c:axId val="0"/>
      </c:bar3DChart>
      <c:catAx>
        <c:axId val="51402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3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30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29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'FEV15'!$C$8:$C$15</c:f>
              <c:numCache>
                <c:formatCode>General</c:formatCode>
                <c:ptCount val="8"/>
                <c:pt idx="0">
                  <c:v>113</c:v>
                </c:pt>
                <c:pt idx="1">
                  <c:v>56</c:v>
                </c:pt>
                <c:pt idx="2">
                  <c:v>83</c:v>
                </c:pt>
                <c:pt idx="3">
                  <c:v>202</c:v>
                </c:pt>
                <c:pt idx="4">
                  <c:v>270</c:v>
                </c:pt>
                <c:pt idx="5">
                  <c:v>92</c:v>
                </c:pt>
                <c:pt idx="6">
                  <c:v>143</c:v>
                </c:pt>
                <c:pt idx="7">
                  <c:v>189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'FEV15'!$D$8:$D$15</c:f>
              <c:numCache>
                <c:formatCode>General</c:formatCode>
                <c:ptCount val="8"/>
                <c:pt idx="0">
                  <c:v>275</c:v>
                </c:pt>
                <c:pt idx="1">
                  <c:v>39</c:v>
                </c:pt>
                <c:pt idx="2">
                  <c:v>76</c:v>
                </c:pt>
                <c:pt idx="3">
                  <c:v>240</c:v>
                </c:pt>
                <c:pt idx="4">
                  <c:v>256</c:v>
                </c:pt>
                <c:pt idx="5">
                  <c:v>265</c:v>
                </c:pt>
                <c:pt idx="6">
                  <c:v>80</c:v>
                </c:pt>
                <c:pt idx="7">
                  <c:v>254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25888"/>
        <c:axId val="514027568"/>
        <c:axId val="0"/>
      </c:bar3DChart>
      <c:catAx>
        <c:axId val="51402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2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2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25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'MAR15'!$C$8:$C$15</c:f>
              <c:numCache>
                <c:formatCode>#,##0</c:formatCode>
                <c:ptCount val="8"/>
                <c:pt idx="0">
                  <c:v>302</c:v>
                </c:pt>
                <c:pt idx="1">
                  <c:v>7</c:v>
                </c:pt>
                <c:pt idx="2">
                  <c:v>8</c:v>
                </c:pt>
                <c:pt idx="3">
                  <c:v>181</c:v>
                </c:pt>
                <c:pt idx="4">
                  <c:v>352</c:v>
                </c:pt>
                <c:pt idx="5">
                  <c:v>217</c:v>
                </c:pt>
                <c:pt idx="6">
                  <c:v>317</c:v>
                </c:pt>
                <c:pt idx="7">
                  <c:v>199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'MAR15'!$D$8:$D$15</c:f>
              <c:numCache>
                <c:formatCode>#,##0</c:formatCode>
                <c:ptCount val="8"/>
                <c:pt idx="0">
                  <c:v>82</c:v>
                </c:pt>
                <c:pt idx="1">
                  <c:v>49</c:v>
                </c:pt>
                <c:pt idx="2">
                  <c:v>509</c:v>
                </c:pt>
                <c:pt idx="3">
                  <c:v>342</c:v>
                </c:pt>
                <c:pt idx="4">
                  <c:v>412</c:v>
                </c:pt>
                <c:pt idx="5">
                  <c:v>93</c:v>
                </c:pt>
                <c:pt idx="6">
                  <c:v>55</c:v>
                </c:pt>
                <c:pt idx="7">
                  <c:v>149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22528"/>
        <c:axId val="514024208"/>
        <c:axId val="0"/>
      </c:bar3DChart>
      <c:catAx>
        <c:axId val="51402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2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24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22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'ABR15'!$C$8:$C$15</c:f>
              <c:numCache>
                <c:formatCode>#,##0</c:formatCode>
                <c:ptCount val="8"/>
                <c:pt idx="0">
                  <c:v>93</c:v>
                </c:pt>
                <c:pt idx="1">
                  <c:v>133</c:v>
                </c:pt>
                <c:pt idx="2">
                  <c:v>129</c:v>
                </c:pt>
                <c:pt idx="3">
                  <c:v>4</c:v>
                </c:pt>
                <c:pt idx="4">
                  <c:v>327</c:v>
                </c:pt>
                <c:pt idx="5">
                  <c:v>60</c:v>
                </c:pt>
                <c:pt idx="6">
                  <c:v>6</c:v>
                </c:pt>
                <c:pt idx="7">
                  <c:v>43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'ABR15'!$D$8:$D$15</c:f>
              <c:numCache>
                <c:formatCode>#,##0</c:formatCode>
                <c:ptCount val="8"/>
                <c:pt idx="0">
                  <c:v>269</c:v>
                </c:pt>
                <c:pt idx="1">
                  <c:v>49</c:v>
                </c:pt>
                <c:pt idx="2">
                  <c:v>104</c:v>
                </c:pt>
                <c:pt idx="3">
                  <c:v>0</c:v>
                </c:pt>
                <c:pt idx="4">
                  <c:v>293</c:v>
                </c:pt>
                <c:pt idx="5">
                  <c:v>193</c:v>
                </c:pt>
                <c:pt idx="6">
                  <c:v>78</c:v>
                </c:pt>
                <c:pt idx="7">
                  <c:v>187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19168"/>
        <c:axId val="514020848"/>
        <c:axId val="0"/>
      </c:bar3DChart>
      <c:catAx>
        <c:axId val="5140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2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2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19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4.53185401331300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390767742816764E-3"/>
                  <c:y val="5.130098196997604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160490452712321E-3"/>
                  <c:y val="6.7521468685799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867807001798536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2717288843567456E-3"/>
                  <c:y val="8.33795730324466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78686192254E-2"/>
                  <c:y val="-8.21948156484274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530860044363749E-2"/>
                  <c:y val="-4.62061831039898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'MAI08'!$D$8:$D$14</c:f>
              <c:numCache>
                <c:formatCode>General</c:formatCode>
                <c:ptCount val="7"/>
                <c:pt idx="0">
                  <c:v>35</c:v>
                </c:pt>
                <c:pt idx="1">
                  <c:v>8</c:v>
                </c:pt>
                <c:pt idx="2">
                  <c:v>171</c:v>
                </c:pt>
                <c:pt idx="3">
                  <c:v>208</c:v>
                </c:pt>
                <c:pt idx="4">
                  <c:v>59</c:v>
                </c:pt>
                <c:pt idx="5">
                  <c:v>221</c:v>
                </c:pt>
                <c:pt idx="6">
                  <c:v>88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007865859580683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4.72798874350278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5.12571904572896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8667094183320595E-2"/>
                  <c:y val="-7.02111903599449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442854689892894E-2"/>
                  <c:y val="2.67696025508161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101868107587E-2"/>
                  <c:y val="9.96609633756008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037099334545775E-2"/>
                  <c:y val="-9.96425642415243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'MAI08'!$E$8:$E$14</c:f>
              <c:numCache>
                <c:formatCode>General</c:formatCode>
                <c:ptCount val="7"/>
                <c:pt idx="0">
                  <c:v>74</c:v>
                </c:pt>
                <c:pt idx="1">
                  <c:v>18</c:v>
                </c:pt>
                <c:pt idx="2">
                  <c:v>32</c:v>
                </c:pt>
                <c:pt idx="3">
                  <c:v>95</c:v>
                </c:pt>
                <c:pt idx="4">
                  <c:v>31</c:v>
                </c:pt>
                <c:pt idx="5">
                  <c:v>100</c:v>
                </c:pt>
                <c:pt idx="6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487312"/>
        <c:axId val="503486752"/>
        <c:axId val="0"/>
      </c:bar3DChart>
      <c:catAx>
        <c:axId val="50348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8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486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87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'MAI15'!$C$8:$C$15</c:f>
              <c:numCache>
                <c:formatCode>#,##0</c:formatCode>
                <c:ptCount val="8"/>
                <c:pt idx="0">
                  <c:v>10</c:v>
                </c:pt>
                <c:pt idx="1">
                  <c:v>28</c:v>
                </c:pt>
                <c:pt idx="2">
                  <c:v>62</c:v>
                </c:pt>
                <c:pt idx="3">
                  <c:v>17</c:v>
                </c:pt>
                <c:pt idx="4">
                  <c:v>387</c:v>
                </c:pt>
                <c:pt idx="5">
                  <c:v>102</c:v>
                </c:pt>
                <c:pt idx="6">
                  <c:v>100</c:v>
                </c:pt>
                <c:pt idx="7">
                  <c:v>208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'MAI15'!$D$8:$D$15</c:f>
              <c:numCache>
                <c:formatCode>#,##0</c:formatCode>
                <c:ptCount val="8"/>
                <c:pt idx="0">
                  <c:v>261</c:v>
                </c:pt>
                <c:pt idx="1">
                  <c:v>43</c:v>
                </c:pt>
                <c:pt idx="2">
                  <c:v>106</c:v>
                </c:pt>
                <c:pt idx="3">
                  <c:v>21</c:v>
                </c:pt>
                <c:pt idx="4">
                  <c:v>271</c:v>
                </c:pt>
                <c:pt idx="5">
                  <c:v>79</c:v>
                </c:pt>
                <c:pt idx="6">
                  <c:v>62</c:v>
                </c:pt>
                <c:pt idx="7">
                  <c:v>143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15808"/>
        <c:axId val="514017488"/>
        <c:axId val="0"/>
      </c:bar3DChart>
      <c:catAx>
        <c:axId val="5140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1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1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15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'JUN15'!$C$8:$C$15</c:f>
              <c:numCache>
                <c:formatCode>#,##0</c:formatCode>
                <c:ptCount val="8"/>
                <c:pt idx="0">
                  <c:v>39</c:v>
                </c:pt>
                <c:pt idx="1">
                  <c:v>95</c:v>
                </c:pt>
                <c:pt idx="2">
                  <c:v>336</c:v>
                </c:pt>
                <c:pt idx="3">
                  <c:v>191</c:v>
                </c:pt>
                <c:pt idx="4">
                  <c:v>173</c:v>
                </c:pt>
                <c:pt idx="5">
                  <c:v>176</c:v>
                </c:pt>
                <c:pt idx="6">
                  <c:v>522</c:v>
                </c:pt>
                <c:pt idx="7">
                  <c:v>819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'JUN15'!$D$8:$D$15</c:f>
              <c:numCache>
                <c:formatCode>#,##0</c:formatCode>
                <c:ptCount val="8"/>
                <c:pt idx="0">
                  <c:v>876</c:v>
                </c:pt>
                <c:pt idx="1">
                  <c:v>46</c:v>
                </c:pt>
                <c:pt idx="2">
                  <c:v>113</c:v>
                </c:pt>
                <c:pt idx="3">
                  <c:v>153</c:v>
                </c:pt>
                <c:pt idx="4">
                  <c:v>307</c:v>
                </c:pt>
                <c:pt idx="5">
                  <c:v>155</c:v>
                </c:pt>
                <c:pt idx="6">
                  <c:v>347</c:v>
                </c:pt>
                <c:pt idx="7">
                  <c:v>208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12448"/>
        <c:axId val="514014128"/>
        <c:axId val="0"/>
      </c:bar3DChart>
      <c:catAx>
        <c:axId val="5140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1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1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12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 ***</c:v>
                </c:pt>
                <c:pt idx="7">
                  <c:v>8ª - Capital</c:v>
                </c:pt>
              </c:strCache>
            </c:strRef>
          </c:cat>
          <c:val>
            <c:numRef>
              <c:f>'1ºSemestre2015'!$C$8:$C$15</c:f>
              <c:numCache>
                <c:formatCode>#,##0</c:formatCode>
                <c:ptCount val="8"/>
                <c:pt idx="0">
                  <c:v>854</c:v>
                </c:pt>
                <c:pt idx="1">
                  <c:v>319</c:v>
                </c:pt>
                <c:pt idx="2">
                  <c:v>712</c:v>
                </c:pt>
                <c:pt idx="3">
                  <c:v>595</c:v>
                </c:pt>
                <c:pt idx="4">
                  <c:v>1671</c:v>
                </c:pt>
                <c:pt idx="5">
                  <c:v>739</c:v>
                </c:pt>
                <c:pt idx="6">
                  <c:v>1089</c:v>
                </c:pt>
                <c:pt idx="7">
                  <c:v>1779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 ***</c:v>
                </c:pt>
                <c:pt idx="7">
                  <c:v>8ª - Capital</c:v>
                </c:pt>
              </c:strCache>
            </c:strRef>
          </c:cat>
          <c:val>
            <c:numRef>
              <c:f>'1ºSemestre2015'!$D$8:$D$15</c:f>
              <c:numCache>
                <c:formatCode>#,##0</c:formatCode>
                <c:ptCount val="8"/>
                <c:pt idx="0">
                  <c:v>1763</c:v>
                </c:pt>
                <c:pt idx="1">
                  <c:v>226</c:v>
                </c:pt>
                <c:pt idx="2">
                  <c:v>989</c:v>
                </c:pt>
                <c:pt idx="3">
                  <c:v>756</c:v>
                </c:pt>
                <c:pt idx="4">
                  <c:v>1649</c:v>
                </c:pt>
                <c:pt idx="5">
                  <c:v>788</c:v>
                </c:pt>
                <c:pt idx="6">
                  <c:v>622</c:v>
                </c:pt>
                <c:pt idx="7">
                  <c:v>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09088"/>
        <c:axId val="514010768"/>
        <c:axId val="0"/>
      </c:bar3DChart>
      <c:catAx>
        <c:axId val="51400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1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10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09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7840497978293255E-2"/>
          <c:y val="0.92913385826771655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'JUL15'!$C$8:$C$15</c:f>
              <c:numCache>
                <c:formatCode>#,##0</c:formatCode>
                <c:ptCount val="8"/>
                <c:pt idx="0">
                  <c:v>852</c:v>
                </c:pt>
                <c:pt idx="1">
                  <c:v>72</c:v>
                </c:pt>
                <c:pt idx="2">
                  <c:v>3</c:v>
                </c:pt>
                <c:pt idx="3">
                  <c:v>200</c:v>
                </c:pt>
                <c:pt idx="4">
                  <c:v>253</c:v>
                </c:pt>
                <c:pt idx="5">
                  <c:v>187</c:v>
                </c:pt>
                <c:pt idx="6">
                  <c:v>95</c:v>
                </c:pt>
                <c:pt idx="7">
                  <c:v>468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'JUL15'!$D$8:$D$15</c:f>
              <c:numCache>
                <c:formatCode>#,##0</c:formatCode>
                <c:ptCount val="8"/>
                <c:pt idx="0">
                  <c:v>1490</c:v>
                </c:pt>
                <c:pt idx="1">
                  <c:v>29</c:v>
                </c:pt>
                <c:pt idx="2">
                  <c:v>82</c:v>
                </c:pt>
                <c:pt idx="3">
                  <c:v>65</c:v>
                </c:pt>
                <c:pt idx="4">
                  <c:v>391</c:v>
                </c:pt>
                <c:pt idx="5">
                  <c:v>173</c:v>
                </c:pt>
                <c:pt idx="6">
                  <c:v>0</c:v>
                </c:pt>
                <c:pt idx="7">
                  <c:v>161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05728"/>
        <c:axId val="514007408"/>
        <c:axId val="0"/>
      </c:bar3DChart>
      <c:catAx>
        <c:axId val="5140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0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07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05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659693657695775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'AGO15'!$A$8:$A$15</c:f>
              <c:strCache>
                <c:ptCount val="8"/>
                <c:pt idx="0">
                  <c:v>1ª - Capital*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'AGO15'!$C$8:$C$15</c:f>
              <c:numCache>
                <c:formatCode>#,##0</c:formatCode>
                <c:ptCount val="8"/>
                <c:pt idx="0">
                  <c:v>315</c:v>
                </c:pt>
                <c:pt idx="1">
                  <c:v>104</c:v>
                </c:pt>
                <c:pt idx="2">
                  <c:v>192</c:v>
                </c:pt>
                <c:pt idx="3">
                  <c:v>228</c:v>
                </c:pt>
                <c:pt idx="4">
                  <c:v>293</c:v>
                </c:pt>
                <c:pt idx="5">
                  <c:v>191</c:v>
                </c:pt>
                <c:pt idx="6">
                  <c:v>252</c:v>
                </c:pt>
                <c:pt idx="7">
                  <c:v>104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'AGO15'!$A$8:$A$15</c:f>
              <c:strCache>
                <c:ptCount val="8"/>
                <c:pt idx="0">
                  <c:v>1ª - Capital*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'AGO15'!$D$8:$D$15</c:f>
              <c:numCache>
                <c:formatCode>#,##0</c:formatCode>
                <c:ptCount val="8"/>
                <c:pt idx="0">
                  <c:v>829</c:v>
                </c:pt>
                <c:pt idx="1">
                  <c:v>45</c:v>
                </c:pt>
                <c:pt idx="2">
                  <c:v>81</c:v>
                </c:pt>
                <c:pt idx="3">
                  <c:v>215</c:v>
                </c:pt>
                <c:pt idx="4">
                  <c:v>257</c:v>
                </c:pt>
                <c:pt idx="5">
                  <c:v>184</c:v>
                </c:pt>
                <c:pt idx="6">
                  <c:v>289</c:v>
                </c:pt>
                <c:pt idx="7">
                  <c:v>170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02368"/>
        <c:axId val="514004048"/>
        <c:axId val="0"/>
      </c:bar3DChart>
      <c:catAx>
        <c:axId val="5140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0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04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02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659693657695775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'SET15'!$C$8:$C$15</c:f>
              <c:numCache>
                <c:formatCode>#,##0</c:formatCode>
                <c:ptCount val="8"/>
                <c:pt idx="0">
                  <c:v>243</c:v>
                </c:pt>
                <c:pt idx="1">
                  <c:v>183</c:v>
                </c:pt>
                <c:pt idx="2">
                  <c:v>104</c:v>
                </c:pt>
                <c:pt idx="3">
                  <c:v>199</c:v>
                </c:pt>
                <c:pt idx="4">
                  <c:v>253</c:v>
                </c:pt>
                <c:pt idx="5">
                  <c:v>162</c:v>
                </c:pt>
                <c:pt idx="6">
                  <c:v>5</c:v>
                </c:pt>
                <c:pt idx="7">
                  <c:v>211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'SET15'!$D$8:$D$15</c:f>
              <c:numCache>
                <c:formatCode>#,##0</c:formatCode>
                <c:ptCount val="8"/>
                <c:pt idx="0">
                  <c:v>517</c:v>
                </c:pt>
                <c:pt idx="1">
                  <c:v>190</c:v>
                </c:pt>
                <c:pt idx="2">
                  <c:v>446</c:v>
                </c:pt>
                <c:pt idx="3">
                  <c:v>377</c:v>
                </c:pt>
                <c:pt idx="4">
                  <c:v>461</c:v>
                </c:pt>
                <c:pt idx="5">
                  <c:v>175</c:v>
                </c:pt>
                <c:pt idx="6">
                  <c:v>314</c:v>
                </c:pt>
                <c:pt idx="7">
                  <c:v>449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997888"/>
        <c:axId val="514000128"/>
        <c:axId val="0"/>
      </c:bar3DChart>
      <c:catAx>
        <c:axId val="51399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0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00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3997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2908242888557854E-2"/>
          <c:y val="0.93659693657695775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'OUT15'!$C$8:$C$15</c:f>
              <c:numCache>
                <c:formatCode>#,##0</c:formatCode>
                <c:ptCount val="8"/>
                <c:pt idx="0">
                  <c:v>216</c:v>
                </c:pt>
                <c:pt idx="1">
                  <c:v>184</c:v>
                </c:pt>
                <c:pt idx="2">
                  <c:v>109</c:v>
                </c:pt>
                <c:pt idx="3">
                  <c:v>402</c:v>
                </c:pt>
                <c:pt idx="4">
                  <c:v>201</c:v>
                </c:pt>
                <c:pt idx="5">
                  <c:v>150</c:v>
                </c:pt>
                <c:pt idx="6">
                  <c:v>491</c:v>
                </c:pt>
                <c:pt idx="7">
                  <c:v>229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'OUT15'!$D$8:$D$15</c:f>
              <c:numCache>
                <c:formatCode>#,##0</c:formatCode>
                <c:ptCount val="8"/>
                <c:pt idx="0">
                  <c:v>1010</c:v>
                </c:pt>
                <c:pt idx="1">
                  <c:v>25</c:v>
                </c:pt>
                <c:pt idx="2">
                  <c:v>100</c:v>
                </c:pt>
                <c:pt idx="3">
                  <c:v>115</c:v>
                </c:pt>
                <c:pt idx="4">
                  <c:v>248</c:v>
                </c:pt>
                <c:pt idx="5">
                  <c:v>94</c:v>
                </c:pt>
                <c:pt idx="6">
                  <c:v>204</c:v>
                </c:pt>
                <c:pt idx="7">
                  <c:v>410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02400"/>
        <c:axId val="508101840"/>
        <c:axId val="0"/>
      </c:bar3DChart>
      <c:catAx>
        <c:axId val="50810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0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01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0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'NOV15'!$C$8:$C$15</c:f>
              <c:numCache>
                <c:formatCode>#,##0</c:formatCode>
                <c:ptCount val="8"/>
                <c:pt idx="0">
                  <c:v>278</c:v>
                </c:pt>
                <c:pt idx="1">
                  <c:v>96</c:v>
                </c:pt>
                <c:pt idx="2">
                  <c:v>124</c:v>
                </c:pt>
                <c:pt idx="3">
                  <c:v>226</c:v>
                </c:pt>
                <c:pt idx="4">
                  <c:v>65</c:v>
                </c:pt>
                <c:pt idx="5">
                  <c:v>101</c:v>
                </c:pt>
                <c:pt idx="6">
                  <c:v>3</c:v>
                </c:pt>
                <c:pt idx="7">
                  <c:v>141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'NOV15'!$D$8:$D$15</c:f>
              <c:numCache>
                <c:formatCode>#,##0</c:formatCode>
                <c:ptCount val="8"/>
                <c:pt idx="0">
                  <c:v>690</c:v>
                </c:pt>
                <c:pt idx="1">
                  <c:v>74</c:v>
                </c:pt>
                <c:pt idx="2">
                  <c:v>229</c:v>
                </c:pt>
                <c:pt idx="3">
                  <c:v>306</c:v>
                </c:pt>
                <c:pt idx="4">
                  <c:v>454</c:v>
                </c:pt>
                <c:pt idx="5">
                  <c:v>50</c:v>
                </c:pt>
                <c:pt idx="6">
                  <c:v>114</c:v>
                </c:pt>
                <c:pt idx="7">
                  <c:v>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05760"/>
        <c:axId val="508105200"/>
        <c:axId val="0"/>
      </c:bar3DChart>
      <c:catAx>
        <c:axId val="50810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0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05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0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'DEZ15'!$C$8:$C$15</c:f>
              <c:numCache>
                <c:formatCode>#,##0</c:formatCode>
                <c:ptCount val="8"/>
                <c:pt idx="0">
                  <c:v>49</c:v>
                </c:pt>
                <c:pt idx="1">
                  <c:v>73</c:v>
                </c:pt>
                <c:pt idx="2">
                  <c:v>132</c:v>
                </c:pt>
                <c:pt idx="3">
                  <c:v>91</c:v>
                </c:pt>
                <c:pt idx="4">
                  <c:v>89</c:v>
                </c:pt>
                <c:pt idx="5">
                  <c:v>86</c:v>
                </c:pt>
                <c:pt idx="6">
                  <c:v>6</c:v>
                </c:pt>
                <c:pt idx="7">
                  <c:v>57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'DEZ15'!$D$8:$D$15</c:f>
              <c:numCache>
                <c:formatCode>#,##0</c:formatCode>
                <c:ptCount val="8"/>
                <c:pt idx="0">
                  <c:v>188</c:v>
                </c:pt>
                <c:pt idx="1">
                  <c:v>97</c:v>
                </c:pt>
                <c:pt idx="2">
                  <c:v>28</c:v>
                </c:pt>
                <c:pt idx="3">
                  <c:v>110</c:v>
                </c:pt>
                <c:pt idx="4">
                  <c:v>351</c:v>
                </c:pt>
                <c:pt idx="5">
                  <c:v>73</c:v>
                </c:pt>
                <c:pt idx="6">
                  <c:v>57</c:v>
                </c:pt>
                <c:pt idx="7">
                  <c:v>159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09120"/>
        <c:axId val="508108560"/>
        <c:axId val="0"/>
      </c:bar3DChart>
      <c:catAx>
        <c:axId val="50810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0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0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09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 ***</c:v>
                </c:pt>
                <c:pt idx="7">
                  <c:v>8ª - Capital</c:v>
                </c:pt>
              </c:strCache>
            </c:strRef>
          </c:cat>
          <c:val>
            <c:numRef>
              <c:f>'2ºSemestre2015'!$C$8:$C$15</c:f>
              <c:numCache>
                <c:formatCode>#,##0</c:formatCode>
                <c:ptCount val="8"/>
                <c:pt idx="0">
                  <c:v>1953</c:v>
                </c:pt>
                <c:pt idx="1">
                  <c:v>712</c:v>
                </c:pt>
                <c:pt idx="2">
                  <c:v>664</c:v>
                </c:pt>
                <c:pt idx="3">
                  <c:v>1346</c:v>
                </c:pt>
                <c:pt idx="4">
                  <c:v>1154</c:v>
                </c:pt>
                <c:pt idx="5">
                  <c:v>877</c:v>
                </c:pt>
                <c:pt idx="6">
                  <c:v>852</c:v>
                </c:pt>
                <c:pt idx="7">
                  <c:v>1210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 ***</c:v>
                </c:pt>
                <c:pt idx="7">
                  <c:v>8ª - Capital</c:v>
                </c:pt>
              </c:strCache>
            </c:strRef>
          </c:cat>
          <c:val>
            <c:numRef>
              <c:f>'2ºSemestre2015'!$D$8:$D$15</c:f>
              <c:numCache>
                <c:formatCode>#,##0</c:formatCode>
                <c:ptCount val="8"/>
                <c:pt idx="0">
                  <c:v>4724</c:v>
                </c:pt>
                <c:pt idx="1">
                  <c:v>460</c:v>
                </c:pt>
                <c:pt idx="2">
                  <c:v>966</c:v>
                </c:pt>
                <c:pt idx="3">
                  <c:v>1188</c:v>
                </c:pt>
                <c:pt idx="4">
                  <c:v>2162</c:v>
                </c:pt>
                <c:pt idx="5">
                  <c:v>749</c:v>
                </c:pt>
                <c:pt idx="6">
                  <c:v>978</c:v>
                </c:pt>
                <c:pt idx="7">
                  <c:v>1614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12480"/>
        <c:axId val="508111920"/>
        <c:axId val="0"/>
      </c:bar3DChart>
      <c:catAx>
        <c:axId val="50811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1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1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12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4.04532038586074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815530068087258E-3"/>
                  <c:y val="1.450673294293258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-2.176796832496732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64361680953471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2717288843567456E-3"/>
                  <c:y val="7.65221142120673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78686192254E-2"/>
                  <c:y val="-5.95598812062433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423455245664304E-2"/>
                  <c:y val="5.76338967355883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'JUN08'!$D$8:$D$14</c:f>
              <c:numCache>
                <c:formatCode>General</c:formatCode>
                <c:ptCount val="7"/>
                <c:pt idx="0">
                  <c:v>56</c:v>
                </c:pt>
                <c:pt idx="1">
                  <c:v>118</c:v>
                </c:pt>
                <c:pt idx="2">
                  <c:v>58</c:v>
                </c:pt>
                <c:pt idx="3">
                  <c:v>174</c:v>
                </c:pt>
                <c:pt idx="4">
                  <c:v>98</c:v>
                </c:pt>
                <c:pt idx="5">
                  <c:v>139</c:v>
                </c:pt>
                <c:pt idx="6">
                  <c:v>107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18778998249416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5.98877808454341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5.32473094367982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-1.517986276327159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442854689892894E-2"/>
                  <c:y val="8.1149060676489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101868107587E-2"/>
                  <c:y val="6.64082545025207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42677025184935E-2"/>
                  <c:y val="-2.121668404251356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'JUN08'!$E$8:$E$14</c:f>
              <c:numCache>
                <c:formatCode>General</c:formatCode>
                <c:ptCount val="7"/>
                <c:pt idx="0">
                  <c:v>81</c:v>
                </c:pt>
                <c:pt idx="1">
                  <c:v>63</c:v>
                </c:pt>
                <c:pt idx="2">
                  <c:v>14</c:v>
                </c:pt>
                <c:pt idx="3">
                  <c:v>248</c:v>
                </c:pt>
                <c:pt idx="4">
                  <c:v>77</c:v>
                </c:pt>
                <c:pt idx="5">
                  <c:v>209</c:v>
                </c:pt>
                <c:pt idx="6">
                  <c:v>173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490672"/>
        <c:axId val="503490112"/>
        <c:axId val="0"/>
      </c:bar3DChart>
      <c:catAx>
        <c:axId val="50349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9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49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9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'JAN16'!$C$8:$C$15</c:f>
              <c:numCache>
                <c:formatCode>#,##0</c:formatCode>
                <c:ptCount val="8"/>
                <c:pt idx="0">
                  <c:v>348</c:v>
                </c:pt>
                <c:pt idx="1">
                  <c:v>8</c:v>
                </c:pt>
                <c:pt idx="2">
                  <c:v>6</c:v>
                </c:pt>
                <c:pt idx="3">
                  <c:v>3</c:v>
                </c:pt>
                <c:pt idx="4">
                  <c:v>32</c:v>
                </c:pt>
                <c:pt idx="5">
                  <c:v>143</c:v>
                </c:pt>
                <c:pt idx="6">
                  <c:v>395</c:v>
                </c:pt>
                <c:pt idx="7">
                  <c:v>59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'JAN16'!$D$8:$D$15</c:f>
              <c:numCache>
                <c:formatCode>#,##0</c:formatCode>
                <c:ptCount val="8"/>
                <c:pt idx="0">
                  <c:v>0</c:v>
                </c:pt>
                <c:pt idx="1">
                  <c:v>14</c:v>
                </c:pt>
                <c:pt idx="2">
                  <c:v>5</c:v>
                </c:pt>
                <c:pt idx="3">
                  <c:v>1</c:v>
                </c:pt>
                <c:pt idx="4">
                  <c:v>260</c:v>
                </c:pt>
                <c:pt idx="5">
                  <c:v>26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15840"/>
        <c:axId val="508115280"/>
        <c:axId val="0"/>
      </c:bar3DChart>
      <c:catAx>
        <c:axId val="50811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1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1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15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'FEV16'!$C$8:$C$15</c:f>
              <c:numCache>
                <c:formatCode>#,##0</c:formatCode>
                <c:ptCount val="8"/>
                <c:pt idx="0">
                  <c:v>395</c:v>
                </c:pt>
                <c:pt idx="1">
                  <c:v>7</c:v>
                </c:pt>
                <c:pt idx="2">
                  <c:v>58</c:v>
                </c:pt>
                <c:pt idx="3">
                  <c:v>353</c:v>
                </c:pt>
                <c:pt idx="4">
                  <c:v>78</c:v>
                </c:pt>
                <c:pt idx="5">
                  <c:v>160</c:v>
                </c:pt>
                <c:pt idx="6">
                  <c:v>634</c:v>
                </c:pt>
                <c:pt idx="7">
                  <c:v>250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'FEV16'!$D$8:$D$15</c:f>
              <c:numCache>
                <c:formatCode>#,##0</c:formatCode>
                <c:ptCount val="8"/>
                <c:pt idx="0">
                  <c:v>411</c:v>
                </c:pt>
                <c:pt idx="1">
                  <c:v>37</c:v>
                </c:pt>
                <c:pt idx="2">
                  <c:v>42</c:v>
                </c:pt>
                <c:pt idx="3">
                  <c:v>194</c:v>
                </c:pt>
                <c:pt idx="4">
                  <c:v>105</c:v>
                </c:pt>
                <c:pt idx="5">
                  <c:v>108</c:v>
                </c:pt>
                <c:pt idx="6">
                  <c:v>147</c:v>
                </c:pt>
                <c:pt idx="7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19200"/>
        <c:axId val="508118640"/>
        <c:axId val="0"/>
      </c:bar3DChart>
      <c:catAx>
        <c:axId val="50811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1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1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1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'MAR16'!$C$8:$C$15</c:f>
              <c:numCache>
                <c:formatCode>#,##0</c:formatCode>
                <c:ptCount val="8"/>
                <c:pt idx="0">
                  <c:v>479</c:v>
                </c:pt>
                <c:pt idx="1">
                  <c:v>547</c:v>
                </c:pt>
                <c:pt idx="2">
                  <c:v>146</c:v>
                </c:pt>
                <c:pt idx="3">
                  <c:v>276</c:v>
                </c:pt>
                <c:pt idx="4">
                  <c:v>97</c:v>
                </c:pt>
                <c:pt idx="5">
                  <c:v>123</c:v>
                </c:pt>
                <c:pt idx="6">
                  <c:v>251</c:v>
                </c:pt>
                <c:pt idx="7">
                  <c:v>310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'MAR16'!$D$8:$D$15</c:f>
              <c:numCache>
                <c:formatCode>#,##0</c:formatCode>
                <c:ptCount val="8"/>
                <c:pt idx="0">
                  <c:v>279</c:v>
                </c:pt>
                <c:pt idx="1">
                  <c:v>73</c:v>
                </c:pt>
                <c:pt idx="2">
                  <c:v>84</c:v>
                </c:pt>
                <c:pt idx="3">
                  <c:v>470</c:v>
                </c:pt>
                <c:pt idx="4">
                  <c:v>171</c:v>
                </c:pt>
                <c:pt idx="5">
                  <c:v>112</c:v>
                </c:pt>
                <c:pt idx="6">
                  <c:v>139</c:v>
                </c:pt>
                <c:pt idx="7">
                  <c:v>185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22560"/>
        <c:axId val="508122000"/>
        <c:axId val="0"/>
      </c:bar3DChart>
      <c:catAx>
        <c:axId val="5081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2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22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2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'ABR16'!$C$8:$C$15</c:f>
              <c:numCache>
                <c:formatCode>#,##0</c:formatCode>
                <c:ptCount val="8"/>
                <c:pt idx="0">
                  <c:v>602</c:v>
                </c:pt>
                <c:pt idx="1">
                  <c:v>232</c:v>
                </c:pt>
                <c:pt idx="2">
                  <c:v>178</c:v>
                </c:pt>
                <c:pt idx="3">
                  <c:v>174</c:v>
                </c:pt>
                <c:pt idx="4">
                  <c:v>60</c:v>
                </c:pt>
                <c:pt idx="5">
                  <c:v>226</c:v>
                </c:pt>
                <c:pt idx="6">
                  <c:v>408</c:v>
                </c:pt>
                <c:pt idx="7">
                  <c:v>251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'ABR16'!$D$8:$D$15</c:f>
              <c:numCache>
                <c:formatCode>#,##0</c:formatCode>
                <c:ptCount val="8"/>
                <c:pt idx="0">
                  <c:v>413</c:v>
                </c:pt>
                <c:pt idx="1">
                  <c:v>34</c:v>
                </c:pt>
                <c:pt idx="2">
                  <c:v>145</c:v>
                </c:pt>
                <c:pt idx="3">
                  <c:v>212</c:v>
                </c:pt>
                <c:pt idx="4">
                  <c:v>161</c:v>
                </c:pt>
                <c:pt idx="5">
                  <c:v>139</c:v>
                </c:pt>
                <c:pt idx="6">
                  <c:v>180</c:v>
                </c:pt>
                <c:pt idx="7">
                  <c:v>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25920"/>
        <c:axId val="508125360"/>
        <c:axId val="0"/>
      </c:bar3DChart>
      <c:catAx>
        <c:axId val="5081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2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2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2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'MAI16'!$C$8:$C$15</c:f>
              <c:numCache>
                <c:formatCode>#,##0</c:formatCode>
                <c:ptCount val="8"/>
                <c:pt idx="0">
                  <c:v>373</c:v>
                </c:pt>
                <c:pt idx="1">
                  <c:v>124</c:v>
                </c:pt>
                <c:pt idx="2">
                  <c:v>96</c:v>
                </c:pt>
                <c:pt idx="3">
                  <c:v>272</c:v>
                </c:pt>
                <c:pt idx="4">
                  <c:v>135</c:v>
                </c:pt>
                <c:pt idx="5">
                  <c:v>142</c:v>
                </c:pt>
                <c:pt idx="6">
                  <c:v>171</c:v>
                </c:pt>
                <c:pt idx="7">
                  <c:v>645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'MAI16'!$D$8:$D$15</c:f>
              <c:numCache>
                <c:formatCode>#,##0</c:formatCode>
                <c:ptCount val="8"/>
                <c:pt idx="0">
                  <c:v>274</c:v>
                </c:pt>
                <c:pt idx="1">
                  <c:v>36</c:v>
                </c:pt>
                <c:pt idx="2">
                  <c:v>72</c:v>
                </c:pt>
                <c:pt idx="3">
                  <c:v>257</c:v>
                </c:pt>
                <c:pt idx="4">
                  <c:v>128</c:v>
                </c:pt>
                <c:pt idx="5">
                  <c:v>173</c:v>
                </c:pt>
                <c:pt idx="6">
                  <c:v>407</c:v>
                </c:pt>
                <c:pt idx="7">
                  <c:v>237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29280"/>
        <c:axId val="508128720"/>
        <c:axId val="0"/>
      </c:bar3DChart>
      <c:catAx>
        <c:axId val="5081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2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28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2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'JUN16'!$C$8:$C$15</c:f>
              <c:numCache>
                <c:formatCode>#,##0</c:formatCode>
                <c:ptCount val="8"/>
                <c:pt idx="0">
                  <c:v>333</c:v>
                </c:pt>
                <c:pt idx="1">
                  <c:v>145</c:v>
                </c:pt>
                <c:pt idx="2">
                  <c:v>175</c:v>
                </c:pt>
                <c:pt idx="3">
                  <c:v>274</c:v>
                </c:pt>
                <c:pt idx="4">
                  <c:v>153</c:v>
                </c:pt>
                <c:pt idx="5">
                  <c:v>112</c:v>
                </c:pt>
                <c:pt idx="6">
                  <c:v>224</c:v>
                </c:pt>
                <c:pt idx="7">
                  <c:v>87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'JUN16'!$D$8:$D$15</c:f>
              <c:numCache>
                <c:formatCode>#,##0</c:formatCode>
                <c:ptCount val="8"/>
                <c:pt idx="0">
                  <c:v>477</c:v>
                </c:pt>
                <c:pt idx="1">
                  <c:v>64</c:v>
                </c:pt>
                <c:pt idx="2">
                  <c:v>171</c:v>
                </c:pt>
                <c:pt idx="3">
                  <c:v>121</c:v>
                </c:pt>
                <c:pt idx="4">
                  <c:v>119</c:v>
                </c:pt>
                <c:pt idx="5">
                  <c:v>146</c:v>
                </c:pt>
                <c:pt idx="6">
                  <c:v>254</c:v>
                </c:pt>
                <c:pt idx="7">
                  <c:v>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35440"/>
        <c:axId val="508134880"/>
        <c:axId val="0"/>
      </c:bar3DChart>
      <c:catAx>
        <c:axId val="50813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3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3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3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'1ºSemestre2016'!$C$8:$C$15</c:f>
              <c:numCache>
                <c:formatCode>#,##0</c:formatCode>
                <c:ptCount val="8"/>
                <c:pt idx="0">
                  <c:v>2530</c:v>
                </c:pt>
                <c:pt idx="1">
                  <c:v>1063</c:v>
                </c:pt>
                <c:pt idx="2">
                  <c:v>659</c:v>
                </c:pt>
                <c:pt idx="3">
                  <c:v>1352</c:v>
                </c:pt>
                <c:pt idx="4">
                  <c:v>555</c:v>
                </c:pt>
                <c:pt idx="5">
                  <c:v>906</c:v>
                </c:pt>
                <c:pt idx="6">
                  <c:v>2083</c:v>
                </c:pt>
                <c:pt idx="7">
                  <c:v>1602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'1ºSemestre2016'!$D$8:$D$15</c:f>
              <c:numCache>
                <c:formatCode>#,##0</c:formatCode>
                <c:ptCount val="8"/>
                <c:pt idx="0">
                  <c:v>1854</c:v>
                </c:pt>
                <c:pt idx="1">
                  <c:v>258</c:v>
                </c:pt>
                <c:pt idx="2">
                  <c:v>519</c:v>
                </c:pt>
                <c:pt idx="3">
                  <c:v>1255</c:v>
                </c:pt>
                <c:pt idx="4">
                  <c:v>944</c:v>
                </c:pt>
                <c:pt idx="5">
                  <c:v>704</c:v>
                </c:pt>
                <c:pt idx="6">
                  <c:v>1127</c:v>
                </c:pt>
                <c:pt idx="7">
                  <c:v>760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38800"/>
        <c:axId val="508138240"/>
        <c:axId val="0"/>
      </c:bar3DChart>
      <c:catAx>
        <c:axId val="50813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3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38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3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'JUL16'!$C$8:$C$15</c:f>
              <c:numCache>
                <c:formatCode>#,##0</c:formatCode>
                <c:ptCount val="8"/>
                <c:pt idx="0">
                  <c:v>528</c:v>
                </c:pt>
                <c:pt idx="1">
                  <c:v>123</c:v>
                </c:pt>
                <c:pt idx="2">
                  <c:v>97</c:v>
                </c:pt>
                <c:pt idx="3">
                  <c:v>205</c:v>
                </c:pt>
                <c:pt idx="4">
                  <c:v>923</c:v>
                </c:pt>
                <c:pt idx="5">
                  <c:v>159</c:v>
                </c:pt>
                <c:pt idx="6">
                  <c:v>78</c:v>
                </c:pt>
                <c:pt idx="7">
                  <c:v>356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'JUL16'!$D$8:$D$15</c:f>
              <c:numCache>
                <c:formatCode>#,##0</c:formatCode>
                <c:ptCount val="8"/>
                <c:pt idx="0">
                  <c:v>338</c:v>
                </c:pt>
                <c:pt idx="1">
                  <c:v>69</c:v>
                </c:pt>
                <c:pt idx="2">
                  <c:v>144</c:v>
                </c:pt>
                <c:pt idx="3">
                  <c:v>183</c:v>
                </c:pt>
                <c:pt idx="4">
                  <c:v>200</c:v>
                </c:pt>
                <c:pt idx="5">
                  <c:v>108</c:v>
                </c:pt>
                <c:pt idx="6">
                  <c:v>236</c:v>
                </c:pt>
                <c:pt idx="7">
                  <c:v>286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42160"/>
        <c:axId val="508141600"/>
        <c:axId val="0"/>
      </c:bar3DChart>
      <c:catAx>
        <c:axId val="50814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4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41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4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'AGO16'!$C$8:$C$15</c:f>
              <c:numCache>
                <c:formatCode>#,##0</c:formatCode>
                <c:ptCount val="8"/>
                <c:pt idx="0">
                  <c:v>651</c:v>
                </c:pt>
                <c:pt idx="1">
                  <c:v>79</c:v>
                </c:pt>
                <c:pt idx="2">
                  <c:v>251</c:v>
                </c:pt>
                <c:pt idx="3">
                  <c:v>200</c:v>
                </c:pt>
                <c:pt idx="4">
                  <c:v>379</c:v>
                </c:pt>
                <c:pt idx="5">
                  <c:v>197</c:v>
                </c:pt>
                <c:pt idx="6">
                  <c:v>447</c:v>
                </c:pt>
                <c:pt idx="7">
                  <c:v>514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'AGO16'!$D$8:$D$15</c:f>
              <c:numCache>
                <c:formatCode>#,##0</c:formatCode>
                <c:ptCount val="8"/>
                <c:pt idx="0">
                  <c:v>224</c:v>
                </c:pt>
                <c:pt idx="1">
                  <c:v>110</c:v>
                </c:pt>
                <c:pt idx="2">
                  <c:v>160</c:v>
                </c:pt>
                <c:pt idx="3">
                  <c:v>180</c:v>
                </c:pt>
                <c:pt idx="4">
                  <c:v>177</c:v>
                </c:pt>
                <c:pt idx="5">
                  <c:v>98</c:v>
                </c:pt>
                <c:pt idx="6">
                  <c:v>202</c:v>
                </c:pt>
                <c:pt idx="7">
                  <c:v>207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45520"/>
        <c:axId val="508144960"/>
        <c:axId val="0"/>
      </c:bar3DChart>
      <c:catAx>
        <c:axId val="50814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4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4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4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'SET16'!$C$8:$C$15</c:f>
              <c:numCache>
                <c:formatCode>#,##0</c:formatCode>
                <c:ptCount val="8"/>
                <c:pt idx="0">
                  <c:v>493</c:v>
                </c:pt>
                <c:pt idx="1">
                  <c:v>172</c:v>
                </c:pt>
                <c:pt idx="2">
                  <c:v>8</c:v>
                </c:pt>
                <c:pt idx="3">
                  <c:v>60</c:v>
                </c:pt>
                <c:pt idx="4">
                  <c:v>317</c:v>
                </c:pt>
                <c:pt idx="5">
                  <c:v>132</c:v>
                </c:pt>
                <c:pt idx="6">
                  <c:v>91</c:v>
                </c:pt>
                <c:pt idx="7">
                  <c:v>460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'SET16'!$D$8:$D$15</c:f>
              <c:numCache>
                <c:formatCode>#,##0</c:formatCode>
                <c:ptCount val="8"/>
                <c:pt idx="0">
                  <c:v>204</c:v>
                </c:pt>
                <c:pt idx="1">
                  <c:v>100</c:v>
                </c:pt>
                <c:pt idx="2">
                  <c:v>95</c:v>
                </c:pt>
                <c:pt idx="3">
                  <c:v>75</c:v>
                </c:pt>
                <c:pt idx="4">
                  <c:v>202</c:v>
                </c:pt>
                <c:pt idx="5">
                  <c:v>153</c:v>
                </c:pt>
                <c:pt idx="6">
                  <c:v>287</c:v>
                </c:pt>
                <c:pt idx="7">
                  <c:v>540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48880"/>
        <c:axId val="508148320"/>
        <c:axId val="0"/>
      </c:bar3DChart>
      <c:catAx>
        <c:axId val="50814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4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48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48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2348212241234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1242671768832576E-3"/>
                  <c:y val="1.5345065316771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2306207051221404E-3"/>
                  <c:y val="2.8495055397367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82427647603867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52121002128105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281533733516841E-2"/>
                  <c:y val="-1.0890970400918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638264843062834E-2"/>
                  <c:y val="-1.14206340545610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'JUL08'!$D$8:$D$14</c:f>
              <c:numCache>
                <c:formatCode>General</c:formatCode>
                <c:ptCount val="7"/>
                <c:pt idx="0">
                  <c:v>105</c:v>
                </c:pt>
                <c:pt idx="1">
                  <c:v>184</c:v>
                </c:pt>
                <c:pt idx="2">
                  <c:v>111</c:v>
                </c:pt>
                <c:pt idx="3">
                  <c:v>184</c:v>
                </c:pt>
                <c:pt idx="4">
                  <c:v>166</c:v>
                </c:pt>
                <c:pt idx="5">
                  <c:v>111</c:v>
                </c:pt>
                <c:pt idx="6">
                  <c:v>3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4.02922930601557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5.78255733115902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4.76430555217890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1.33763945963211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442854689892894E-2"/>
                  <c:y val="1.92493217769817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101868107587E-2"/>
                  <c:y val="8.616797164969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982541901888522E-2"/>
                  <c:y val="-1.84331162729097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'JUL08'!$E$8:$E$14</c:f>
              <c:numCache>
                <c:formatCode>General</c:formatCode>
                <c:ptCount val="7"/>
                <c:pt idx="0">
                  <c:v>103</c:v>
                </c:pt>
                <c:pt idx="1">
                  <c:v>37</c:v>
                </c:pt>
                <c:pt idx="2">
                  <c:v>18</c:v>
                </c:pt>
                <c:pt idx="3">
                  <c:v>152</c:v>
                </c:pt>
                <c:pt idx="4">
                  <c:v>47</c:v>
                </c:pt>
                <c:pt idx="5">
                  <c:v>104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494032"/>
        <c:axId val="503493472"/>
        <c:axId val="0"/>
      </c:bar3DChart>
      <c:catAx>
        <c:axId val="50349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9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49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94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'OUT16'!$C$8:$C$15</c:f>
              <c:numCache>
                <c:formatCode>#,##0</c:formatCode>
                <c:ptCount val="8"/>
                <c:pt idx="0">
                  <c:v>374</c:v>
                </c:pt>
                <c:pt idx="1">
                  <c:v>55</c:v>
                </c:pt>
                <c:pt idx="2">
                  <c:v>230</c:v>
                </c:pt>
                <c:pt idx="3">
                  <c:v>239</c:v>
                </c:pt>
                <c:pt idx="4">
                  <c:v>373</c:v>
                </c:pt>
                <c:pt idx="5">
                  <c:v>127</c:v>
                </c:pt>
                <c:pt idx="6">
                  <c:v>215</c:v>
                </c:pt>
                <c:pt idx="7">
                  <c:v>643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'OUT16'!$D$8:$D$15</c:f>
              <c:numCache>
                <c:formatCode>#,##0</c:formatCode>
                <c:ptCount val="8"/>
                <c:pt idx="0">
                  <c:v>360</c:v>
                </c:pt>
                <c:pt idx="1">
                  <c:v>103</c:v>
                </c:pt>
                <c:pt idx="2">
                  <c:v>49</c:v>
                </c:pt>
                <c:pt idx="3">
                  <c:v>228</c:v>
                </c:pt>
                <c:pt idx="4">
                  <c:v>402</c:v>
                </c:pt>
                <c:pt idx="5">
                  <c:v>114</c:v>
                </c:pt>
                <c:pt idx="6">
                  <c:v>176</c:v>
                </c:pt>
                <c:pt idx="7">
                  <c:v>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52240"/>
        <c:axId val="508151680"/>
        <c:axId val="0"/>
      </c:bar3DChart>
      <c:catAx>
        <c:axId val="50815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5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5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5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'NOV16'!$C$8:$C$15</c:f>
              <c:numCache>
                <c:formatCode>#,##0</c:formatCode>
                <c:ptCount val="8"/>
                <c:pt idx="0">
                  <c:v>1334</c:v>
                </c:pt>
                <c:pt idx="1">
                  <c:v>75</c:v>
                </c:pt>
                <c:pt idx="2">
                  <c:v>328</c:v>
                </c:pt>
                <c:pt idx="3">
                  <c:v>158</c:v>
                </c:pt>
                <c:pt idx="4">
                  <c:v>509</c:v>
                </c:pt>
                <c:pt idx="5">
                  <c:v>150</c:v>
                </c:pt>
                <c:pt idx="6">
                  <c:v>277</c:v>
                </c:pt>
                <c:pt idx="7">
                  <c:v>263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'NOV16'!$D$8:$D$15</c:f>
              <c:numCache>
                <c:formatCode>#,##0</c:formatCode>
                <c:ptCount val="8"/>
                <c:pt idx="0">
                  <c:v>305</c:v>
                </c:pt>
                <c:pt idx="1">
                  <c:v>63</c:v>
                </c:pt>
                <c:pt idx="2">
                  <c:v>188</c:v>
                </c:pt>
                <c:pt idx="3">
                  <c:v>130</c:v>
                </c:pt>
                <c:pt idx="4">
                  <c:v>479</c:v>
                </c:pt>
                <c:pt idx="5">
                  <c:v>134</c:v>
                </c:pt>
                <c:pt idx="6">
                  <c:v>68</c:v>
                </c:pt>
                <c:pt idx="7">
                  <c:v>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55600"/>
        <c:axId val="508155040"/>
        <c:axId val="0"/>
      </c:bar3DChart>
      <c:catAx>
        <c:axId val="50815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5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55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5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'DEZ16'!$C$8:$C$15</c:f>
              <c:numCache>
                <c:formatCode>#,##0</c:formatCode>
                <c:ptCount val="8"/>
                <c:pt idx="0">
                  <c:v>426</c:v>
                </c:pt>
                <c:pt idx="1">
                  <c:v>47</c:v>
                </c:pt>
                <c:pt idx="2">
                  <c:v>6</c:v>
                </c:pt>
                <c:pt idx="3">
                  <c:v>111</c:v>
                </c:pt>
                <c:pt idx="4">
                  <c:v>375</c:v>
                </c:pt>
                <c:pt idx="5">
                  <c:v>114</c:v>
                </c:pt>
                <c:pt idx="6">
                  <c:v>40</c:v>
                </c:pt>
                <c:pt idx="7">
                  <c:v>21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'DEZ16'!$D$8:$D$15</c:f>
              <c:numCache>
                <c:formatCode>#,##0</c:formatCode>
                <c:ptCount val="8"/>
                <c:pt idx="0">
                  <c:v>427</c:v>
                </c:pt>
                <c:pt idx="1">
                  <c:v>47</c:v>
                </c:pt>
                <c:pt idx="2">
                  <c:v>6</c:v>
                </c:pt>
                <c:pt idx="3">
                  <c:v>44</c:v>
                </c:pt>
                <c:pt idx="4">
                  <c:v>435</c:v>
                </c:pt>
                <c:pt idx="5">
                  <c:v>40</c:v>
                </c:pt>
                <c:pt idx="6">
                  <c:v>159</c:v>
                </c:pt>
                <c:pt idx="7">
                  <c:v>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58960"/>
        <c:axId val="508158400"/>
        <c:axId val="0"/>
      </c:bar3DChart>
      <c:catAx>
        <c:axId val="50815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5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58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5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'2ºSemestre2016'!$C$8:$C$15</c:f>
              <c:numCache>
                <c:formatCode>#,##0</c:formatCode>
                <c:ptCount val="8"/>
                <c:pt idx="0">
                  <c:v>3806</c:v>
                </c:pt>
                <c:pt idx="1">
                  <c:v>551</c:v>
                </c:pt>
                <c:pt idx="2">
                  <c:v>920</c:v>
                </c:pt>
                <c:pt idx="3">
                  <c:v>973</c:v>
                </c:pt>
                <c:pt idx="4">
                  <c:v>2876</c:v>
                </c:pt>
                <c:pt idx="5">
                  <c:v>879</c:v>
                </c:pt>
                <c:pt idx="6">
                  <c:v>1148</c:v>
                </c:pt>
                <c:pt idx="7">
                  <c:v>2257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'2ºSemestre2016'!$D$8:$D$15</c:f>
              <c:numCache>
                <c:formatCode>#,##0</c:formatCode>
                <c:ptCount val="8"/>
                <c:pt idx="0">
                  <c:v>1858</c:v>
                </c:pt>
                <c:pt idx="1">
                  <c:v>492</c:v>
                </c:pt>
                <c:pt idx="2">
                  <c:v>642</c:v>
                </c:pt>
                <c:pt idx="3">
                  <c:v>840</c:v>
                </c:pt>
                <c:pt idx="4">
                  <c:v>1895</c:v>
                </c:pt>
                <c:pt idx="5">
                  <c:v>647</c:v>
                </c:pt>
                <c:pt idx="6">
                  <c:v>1128</c:v>
                </c:pt>
                <c:pt idx="7">
                  <c:v>2177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62320"/>
        <c:axId val="508161760"/>
        <c:axId val="0"/>
      </c:bar3DChart>
      <c:catAx>
        <c:axId val="50816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6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6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6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'JAN17'!$C$8:$C$15</c:f>
              <c:numCache>
                <c:formatCode>#,##0</c:formatCode>
                <c:ptCount val="8"/>
                <c:pt idx="0">
                  <c:v>271</c:v>
                </c:pt>
                <c:pt idx="1">
                  <c:v>32</c:v>
                </c:pt>
                <c:pt idx="2">
                  <c:v>4</c:v>
                </c:pt>
                <c:pt idx="3">
                  <c:v>19</c:v>
                </c:pt>
                <c:pt idx="4">
                  <c:v>203</c:v>
                </c:pt>
                <c:pt idx="5">
                  <c:v>103</c:v>
                </c:pt>
                <c:pt idx="6">
                  <c:v>19</c:v>
                </c:pt>
                <c:pt idx="7">
                  <c:v>167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'JAN17'!$D$8:$D$15</c:f>
              <c:numCache>
                <c:formatCode>#,##0</c:formatCode>
                <c:ptCount val="8"/>
                <c:pt idx="0">
                  <c:v>85</c:v>
                </c:pt>
                <c:pt idx="1">
                  <c:v>0</c:v>
                </c:pt>
                <c:pt idx="2">
                  <c:v>128</c:v>
                </c:pt>
                <c:pt idx="3">
                  <c:v>0</c:v>
                </c:pt>
                <c:pt idx="4">
                  <c:v>13</c:v>
                </c:pt>
                <c:pt idx="5">
                  <c:v>55</c:v>
                </c:pt>
                <c:pt idx="6">
                  <c:v>5</c:v>
                </c:pt>
                <c:pt idx="7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65680"/>
        <c:axId val="508165120"/>
        <c:axId val="0"/>
      </c:bar3DChart>
      <c:catAx>
        <c:axId val="50816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6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65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6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'FEV17'!$C$8:$C$15</c:f>
              <c:numCache>
                <c:formatCode>#,##0</c:formatCode>
                <c:ptCount val="8"/>
                <c:pt idx="0">
                  <c:v>180</c:v>
                </c:pt>
                <c:pt idx="1">
                  <c:v>116</c:v>
                </c:pt>
                <c:pt idx="2">
                  <c:v>365</c:v>
                </c:pt>
                <c:pt idx="3">
                  <c:v>159</c:v>
                </c:pt>
                <c:pt idx="4">
                  <c:v>208</c:v>
                </c:pt>
                <c:pt idx="5">
                  <c:v>164</c:v>
                </c:pt>
                <c:pt idx="6">
                  <c:v>45</c:v>
                </c:pt>
                <c:pt idx="7">
                  <c:v>156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'FEV17'!$D$8:$D$15</c:f>
              <c:numCache>
                <c:formatCode>#,##0</c:formatCode>
                <c:ptCount val="8"/>
                <c:pt idx="0">
                  <c:v>244</c:v>
                </c:pt>
                <c:pt idx="1">
                  <c:v>24</c:v>
                </c:pt>
                <c:pt idx="2">
                  <c:v>38</c:v>
                </c:pt>
                <c:pt idx="3">
                  <c:v>66</c:v>
                </c:pt>
                <c:pt idx="4">
                  <c:v>483</c:v>
                </c:pt>
                <c:pt idx="5">
                  <c:v>92</c:v>
                </c:pt>
                <c:pt idx="6">
                  <c:v>120</c:v>
                </c:pt>
                <c:pt idx="7">
                  <c:v>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69040"/>
        <c:axId val="508168480"/>
        <c:axId val="0"/>
      </c:bar3DChart>
      <c:catAx>
        <c:axId val="50816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6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6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6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'MAR17'!$C$8:$C$15</c:f>
              <c:numCache>
                <c:formatCode>#,##0</c:formatCode>
                <c:ptCount val="8"/>
                <c:pt idx="0">
                  <c:v>471</c:v>
                </c:pt>
                <c:pt idx="1">
                  <c:v>70</c:v>
                </c:pt>
                <c:pt idx="2">
                  <c:v>9</c:v>
                </c:pt>
                <c:pt idx="3">
                  <c:v>153</c:v>
                </c:pt>
                <c:pt idx="4">
                  <c:v>272</c:v>
                </c:pt>
                <c:pt idx="5">
                  <c:v>211</c:v>
                </c:pt>
                <c:pt idx="6">
                  <c:v>56</c:v>
                </c:pt>
                <c:pt idx="7">
                  <c:v>195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'MAR17'!$D$8:$D$15</c:f>
              <c:numCache>
                <c:formatCode>#,##0</c:formatCode>
                <c:ptCount val="8"/>
                <c:pt idx="0">
                  <c:v>243</c:v>
                </c:pt>
                <c:pt idx="1">
                  <c:v>70</c:v>
                </c:pt>
                <c:pt idx="2">
                  <c:v>125</c:v>
                </c:pt>
                <c:pt idx="3">
                  <c:v>26</c:v>
                </c:pt>
                <c:pt idx="4">
                  <c:v>255</c:v>
                </c:pt>
                <c:pt idx="5">
                  <c:v>75</c:v>
                </c:pt>
                <c:pt idx="6">
                  <c:v>83</c:v>
                </c:pt>
                <c:pt idx="7">
                  <c:v>235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72400"/>
        <c:axId val="508171840"/>
        <c:axId val="0"/>
      </c:bar3DChart>
      <c:catAx>
        <c:axId val="50817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7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71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7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'ABR17'!$C$8:$C$15</c:f>
              <c:numCache>
                <c:formatCode>#,##0</c:formatCode>
                <c:ptCount val="8"/>
                <c:pt idx="0">
                  <c:v>535</c:v>
                </c:pt>
                <c:pt idx="1">
                  <c:v>191</c:v>
                </c:pt>
                <c:pt idx="2">
                  <c:v>121</c:v>
                </c:pt>
                <c:pt idx="3">
                  <c:v>160</c:v>
                </c:pt>
                <c:pt idx="4">
                  <c:v>484</c:v>
                </c:pt>
                <c:pt idx="5">
                  <c:v>107</c:v>
                </c:pt>
                <c:pt idx="6">
                  <c:v>75</c:v>
                </c:pt>
                <c:pt idx="7">
                  <c:v>41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'ABR17'!$D$8:$D$15</c:f>
              <c:numCache>
                <c:formatCode>#,##0</c:formatCode>
                <c:ptCount val="8"/>
                <c:pt idx="0">
                  <c:v>745</c:v>
                </c:pt>
                <c:pt idx="1">
                  <c:v>64</c:v>
                </c:pt>
                <c:pt idx="2">
                  <c:v>45</c:v>
                </c:pt>
                <c:pt idx="3">
                  <c:v>176</c:v>
                </c:pt>
                <c:pt idx="4">
                  <c:v>315</c:v>
                </c:pt>
                <c:pt idx="5">
                  <c:v>62</c:v>
                </c:pt>
                <c:pt idx="6">
                  <c:v>72</c:v>
                </c:pt>
                <c:pt idx="7">
                  <c:v>273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75760"/>
        <c:axId val="508175200"/>
        <c:axId val="0"/>
      </c:bar3DChart>
      <c:catAx>
        <c:axId val="50817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7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75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7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'MAI17'!$C$8:$C$15</c:f>
              <c:numCache>
                <c:formatCode>#,##0</c:formatCode>
                <c:ptCount val="8"/>
                <c:pt idx="0">
                  <c:v>507</c:v>
                </c:pt>
                <c:pt idx="1">
                  <c:v>109</c:v>
                </c:pt>
                <c:pt idx="2">
                  <c:v>212</c:v>
                </c:pt>
                <c:pt idx="3">
                  <c:v>172</c:v>
                </c:pt>
                <c:pt idx="4">
                  <c:v>483</c:v>
                </c:pt>
                <c:pt idx="5">
                  <c:v>145</c:v>
                </c:pt>
                <c:pt idx="6">
                  <c:v>75</c:v>
                </c:pt>
                <c:pt idx="7">
                  <c:v>162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'MAI17'!$D$8:$D$15</c:f>
              <c:numCache>
                <c:formatCode>#,##0</c:formatCode>
                <c:ptCount val="8"/>
                <c:pt idx="0">
                  <c:v>592</c:v>
                </c:pt>
                <c:pt idx="1">
                  <c:v>67</c:v>
                </c:pt>
                <c:pt idx="2">
                  <c:v>115</c:v>
                </c:pt>
                <c:pt idx="3">
                  <c:v>93</c:v>
                </c:pt>
                <c:pt idx="4">
                  <c:v>336</c:v>
                </c:pt>
                <c:pt idx="5">
                  <c:v>87</c:v>
                </c:pt>
                <c:pt idx="6">
                  <c:v>181</c:v>
                </c:pt>
                <c:pt idx="7">
                  <c:v>479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79120"/>
        <c:axId val="508178560"/>
        <c:axId val="0"/>
      </c:bar3DChart>
      <c:catAx>
        <c:axId val="5081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7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7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79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9585959499937223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'JUN17'!$C$7:$C$14</c:f>
              <c:numCache>
                <c:formatCode>#,##0</c:formatCode>
                <c:ptCount val="8"/>
                <c:pt idx="0">
                  <c:v>260</c:v>
                </c:pt>
                <c:pt idx="1">
                  <c:v>109</c:v>
                </c:pt>
                <c:pt idx="2">
                  <c:v>154</c:v>
                </c:pt>
                <c:pt idx="3">
                  <c:v>191</c:v>
                </c:pt>
                <c:pt idx="4">
                  <c:v>558</c:v>
                </c:pt>
                <c:pt idx="5">
                  <c:v>84</c:v>
                </c:pt>
                <c:pt idx="6">
                  <c:v>136</c:v>
                </c:pt>
                <c:pt idx="7">
                  <c:v>176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10777895414E-2"/>
                  <c:y val="-6.06651780467740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'JUN17'!$D$7:$D$14</c:f>
              <c:numCache>
                <c:formatCode>#,##0</c:formatCode>
                <c:ptCount val="8"/>
                <c:pt idx="0">
                  <c:v>434</c:v>
                </c:pt>
                <c:pt idx="1">
                  <c:v>90</c:v>
                </c:pt>
                <c:pt idx="2">
                  <c:v>162</c:v>
                </c:pt>
                <c:pt idx="3">
                  <c:v>171</c:v>
                </c:pt>
                <c:pt idx="4">
                  <c:v>357</c:v>
                </c:pt>
                <c:pt idx="5">
                  <c:v>31</c:v>
                </c:pt>
                <c:pt idx="6">
                  <c:v>12</c:v>
                </c:pt>
                <c:pt idx="7">
                  <c:v>278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82480"/>
        <c:axId val="508181920"/>
        <c:axId val="0"/>
      </c:bar3DChart>
      <c:catAx>
        <c:axId val="50818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8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8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82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3.25624624813568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316719755824809E-3"/>
                  <c:y val="1.050576710519936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5.246814829175606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503318249711987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66058546578116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074191660621875E-2"/>
                  <c:y val="-1.50347514911315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423455245664304E-2"/>
                  <c:y val="2.57314123272435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'AGO08'!$D$8:$D$14</c:f>
              <c:numCache>
                <c:formatCode>General</c:formatCode>
                <c:ptCount val="7"/>
                <c:pt idx="0">
                  <c:v>93</c:v>
                </c:pt>
                <c:pt idx="1">
                  <c:v>15</c:v>
                </c:pt>
                <c:pt idx="2">
                  <c:v>55</c:v>
                </c:pt>
                <c:pt idx="3">
                  <c:v>101</c:v>
                </c:pt>
                <c:pt idx="4">
                  <c:v>222</c:v>
                </c:pt>
                <c:pt idx="5">
                  <c:v>99</c:v>
                </c:pt>
                <c:pt idx="6">
                  <c:v>266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11365217105036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5993678360298458E-2"/>
                  <c:y val="-7.86354219434123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5.26319954798519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2.010824616681100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832525607196247E-2"/>
                  <c:y val="8.77919876056823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101868107587E-2"/>
                  <c:y val="1.03912989259526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037099334545775E-2"/>
                  <c:y val="-1.01780867462399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'AGO08'!$E$8:$E$14</c:f>
              <c:numCache>
                <c:formatCode>General</c:formatCode>
                <c:ptCount val="7"/>
                <c:pt idx="0">
                  <c:v>88</c:v>
                </c:pt>
                <c:pt idx="1">
                  <c:v>11</c:v>
                </c:pt>
                <c:pt idx="2">
                  <c:v>25</c:v>
                </c:pt>
                <c:pt idx="3">
                  <c:v>158</c:v>
                </c:pt>
                <c:pt idx="4">
                  <c:v>189</c:v>
                </c:pt>
                <c:pt idx="5">
                  <c:v>103</c:v>
                </c:pt>
                <c:pt idx="6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497392"/>
        <c:axId val="503496832"/>
        <c:axId val="0"/>
      </c:bar3DChart>
      <c:catAx>
        <c:axId val="50349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9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49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973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'1ºSemestre2017'!$C$5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'1ºSemestre2017'!$A$6:$A$14</c15:sqref>
                  </c15:fullRef>
                </c:ext>
              </c:extLst>
              <c:f>'1ºSemestre2017'!$A$7:$A$14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'1ºSemestre2017'!$C$6:$C$14</c15:sqref>
                  </c15:fullRef>
                </c:ext>
              </c:extLst>
              <c:f>'1ºSemestre2017'!$C$7:$C$14</c:f>
              <c:numCache>
                <c:formatCode>#,##0</c:formatCode>
                <c:ptCount val="8"/>
                <c:pt idx="0">
                  <c:v>2224</c:v>
                </c:pt>
                <c:pt idx="1">
                  <c:v>627</c:v>
                </c:pt>
                <c:pt idx="2">
                  <c:v>865</c:v>
                </c:pt>
                <c:pt idx="3">
                  <c:v>854</c:v>
                </c:pt>
                <c:pt idx="4">
                  <c:v>2208</c:v>
                </c:pt>
                <c:pt idx="5">
                  <c:v>814</c:v>
                </c:pt>
                <c:pt idx="6">
                  <c:v>406</c:v>
                </c:pt>
                <c:pt idx="7">
                  <c:v>897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'1ºSemestre2017'!$C$6</c15:sqref>
                  <c15:dLbl>
                    <c:idx val="-1"/>
                    <c:layout>
                      <c:manualLayout>
                        <c:x val="-5.0801066095672578E-3"/>
                        <c:y val="6.5865048324928524E-3"/>
                      </c:manualLayout>
                    </c:layout>
                    <c:spPr>
                      <a:noFill/>
                      <a:ln w="25400">
                        <a:noFill/>
                      </a:ln>
                    </c:spPr>
                    <c:txPr>
                      <a:bodyPr rot="-2400000" vert="horz"/>
                      <a:lstStyle/>
                      <a:p>
                        <a:pPr algn="ctr" rtl="1">
                          <a:defRPr sz="1050" b="1" i="0" u="none" strike="noStrike" baseline="0">
                            <a:solidFill>
                              <a:srgbClr val="000000"/>
                            </a:solidFill>
                            <a:latin typeface="Arial"/>
                            <a:ea typeface="Arial"/>
                            <a:cs typeface="Arial"/>
                          </a:defRPr>
                        </a:pPr>
                        <a:endParaRPr lang="pt-BR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ser>
          <c:idx val="1"/>
          <c:order val="1"/>
          <c:tx>
            <c:strRef>
              <c:f>'1ºSemestre2017'!$D$5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'1ºSemestre2017'!$A$6:$A$14</c15:sqref>
                  </c15:fullRef>
                </c:ext>
              </c:extLst>
              <c:f>'1ºSemestre2017'!$A$7:$A$14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'1ºSemestre2017'!$D$6:$D$14</c15:sqref>
                  </c15:fullRef>
                </c:ext>
              </c:extLst>
              <c:f>'1ºSemestre2017'!$D$7:$D$14</c:f>
              <c:numCache>
                <c:formatCode>#,##0</c:formatCode>
                <c:ptCount val="8"/>
                <c:pt idx="0">
                  <c:v>2343</c:v>
                </c:pt>
                <c:pt idx="1">
                  <c:v>315</c:v>
                </c:pt>
                <c:pt idx="2">
                  <c:v>613</c:v>
                </c:pt>
                <c:pt idx="3">
                  <c:v>532</c:v>
                </c:pt>
                <c:pt idx="4">
                  <c:v>1759</c:v>
                </c:pt>
                <c:pt idx="5">
                  <c:v>402</c:v>
                </c:pt>
                <c:pt idx="6">
                  <c:v>473</c:v>
                </c:pt>
                <c:pt idx="7">
                  <c:v>1472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'1ºSemestre2017'!$D$6</c15:sqref>
                  <c15:dLbl>
                    <c:idx val="-1"/>
                    <c:layout>
                      <c:manualLayout>
                        <c:x val="1.2171657676648686E-2"/>
                        <c:y val="1.1004278366938222E-2"/>
                      </c:manualLayout>
                    </c:layout>
                    <c:spPr>
                      <a:noFill/>
                      <a:ln w="25400">
                        <a:noFill/>
                      </a:ln>
                    </c:spPr>
                    <c:txPr>
                      <a:bodyPr rot="-2400000" vert="horz"/>
                      <a:lstStyle/>
                      <a:p>
                        <a:pPr algn="ctr" rtl="1">
                          <a:defRPr sz="1050" b="1" i="0" u="none" strike="noStrike" baseline="0">
                            <a:solidFill>
                              <a:srgbClr val="000000"/>
                            </a:solidFill>
                            <a:latin typeface="Arial"/>
                            <a:ea typeface="Arial"/>
                            <a:cs typeface="Arial"/>
                          </a:defRPr>
                        </a:pPr>
                        <a:endParaRPr lang="pt-BR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</c:extLst>
                  </c15:dLbl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85840"/>
        <c:axId val="508185280"/>
        <c:axId val="0"/>
      </c:bar3DChart>
      <c:catAx>
        <c:axId val="50818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8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8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85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9585959499937223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'JUL17'!$C$7:$C$14</c:f>
              <c:numCache>
                <c:formatCode>#,##0</c:formatCode>
                <c:ptCount val="8"/>
                <c:pt idx="0">
                  <c:v>336</c:v>
                </c:pt>
                <c:pt idx="1">
                  <c:v>115</c:v>
                </c:pt>
                <c:pt idx="2">
                  <c:v>135</c:v>
                </c:pt>
                <c:pt idx="3">
                  <c:v>192</c:v>
                </c:pt>
                <c:pt idx="4">
                  <c:v>720</c:v>
                </c:pt>
                <c:pt idx="5">
                  <c:v>86</c:v>
                </c:pt>
                <c:pt idx="6">
                  <c:v>13</c:v>
                </c:pt>
                <c:pt idx="7">
                  <c:v>53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10777895303E-2"/>
                  <c:y val="-2.596701531711530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'JUL17'!$D$7:$D$14</c:f>
              <c:numCache>
                <c:formatCode>#,##0</c:formatCode>
                <c:ptCount val="8"/>
                <c:pt idx="0">
                  <c:v>551</c:v>
                </c:pt>
                <c:pt idx="1">
                  <c:v>105</c:v>
                </c:pt>
                <c:pt idx="2">
                  <c:v>82</c:v>
                </c:pt>
                <c:pt idx="3">
                  <c:v>83</c:v>
                </c:pt>
                <c:pt idx="4">
                  <c:v>576</c:v>
                </c:pt>
                <c:pt idx="5">
                  <c:v>150</c:v>
                </c:pt>
                <c:pt idx="6">
                  <c:v>79</c:v>
                </c:pt>
                <c:pt idx="7">
                  <c:v>214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88640"/>
        <c:axId val="508190320"/>
        <c:axId val="0"/>
      </c:bar3DChart>
      <c:catAx>
        <c:axId val="50818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9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9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8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9585959499937223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'AGO17'!$C$7:$C$14</c:f>
              <c:numCache>
                <c:formatCode>#,##0</c:formatCode>
                <c:ptCount val="8"/>
                <c:pt idx="0">
                  <c:v>307</c:v>
                </c:pt>
                <c:pt idx="1">
                  <c:v>212</c:v>
                </c:pt>
                <c:pt idx="2">
                  <c:v>207</c:v>
                </c:pt>
                <c:pt idx="3">
                  <c:v>252</c:v>
                </c:pt>
                <c:pt idx="4">
                  <c:v>601</c:v>
                </c:pt>
                <c:pt idx="5">
                  <c:v>152</c:v>
                </c:pt>
                <c:pt idx="6">
                  <c:v>196</c:v>
                </c:pt>
                <c:pt idx="7">
                  <c:v>134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10777895303E-2"/>
                  <c:y val="-2.596701531711530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'AGO17'!$D$7:$D$14</c:f>
              <c:numCache>
                <c:formatCode>#,##0</c:formatCode>
                <c:ptCount val="8"/>
                <c:pt idx="0">
                  <c:v>612</c:v>
                </c:pt>
                <c:pt idx="1">
                  <c:v>131</c:v>
                </c:pt>
                <c:pt idx="2">
                  <c:v>82</c:v>
                </c:pt>
                <c:pt idx="3">
                  <c:v>229</c:v>
                </c:pt>
                <c:pt idx="4">
                  <c:v>302</c:v>
                </c:pt>
                <c:pt idx="5">
                  <c:v>201</c:v>
                </c:pt>
                <c:pt idx="6">
                  <c:v>70</c:v>
                </c:pt>
                <c:pt idx="7">
                  <c:v>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92000"/>
        <c:axId val="508193680"/>
        <c:axId val="0"/>
      </c:bar3DChart>
      <c:catAx>
        <c:axId val="5081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9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93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92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'SET17'!$C$7:$C$14</c:f>
              <c:numCache>
                <c:formatCode>#,##0</c:formatCode>
                <c:ptCount val="8"/>
                <c:pt idx="0">
                  <c:v>290</c:v>
                </c:pt>
                <c:pt idx="1">
                  <c:v>90</c:v>
                </c:pt>
                <c:pt idx="2">
                  <c:v>5</c:v>
                </c:pt>
                <c:pt idx="3">
                  <c:v>261</c:v>
                </c:pt>
                <c:pt idx="4">
                  <c:v>471</c:v>
                </c:pt>
                <c:pt idx="5">
                  <c:v>184</c:v>
                </c:pt>
                <c:pt idx="6">
                  <c:v>238</c:v>
                </c:pt>
                <c:pt idx="7">
                  <c:v>162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'SET17'!$D$7:$D$14</c:f>
              <c:numCache>
                <c:formatCode>#,##0</c:formatCode>
                <c:ptCount val="8"/>
                <c:pt idx="0">
                  <c:v>293</c:v>
                </c:pt>
                <c:pt idx="1">
                  <c:v>63</c:v>
                </c:pt>
                <c:pt idx="2">
                  <c:v>39</c:v>
                </c:pt>
                <c:pt idx="3">
                  <c:v>138</c:v>
                </c:pt>
                <c:pt idx="4">
                  <c:v>179</c:v>
                </c:pt>
                <c:pt idx="5">
                  <c:v>212</c:v>
                </c:pt>
                <c:pt idx="6">
                  <c:v>76</c:v>
                </c:pt>
                <c:pt idx="7">
                  <c:v>208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95360"/>
        <c:axId val="508197040"/>
        <c:axId val="0"/>
      </c:bar3DChart>
      <c:catAx>
        <c:axId val="5081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9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19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9536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'OUT17'!$C$7:$C$14</c:f>
              <c:numCache>
                <c:formatCode>#,##0</c:formatCode>
                <c:ptCount val="8"/>
                <c:pt idx="0">
                  <c:v>445</c:v>
                </c:pt>
                <c:pt idx="1">
                  <c:v>92</c:v>
                </c:pt>
                <c:pt idx="2">
                  <c:v>368</c:v>
                </c:pt>
                <c:pt idx="3">
                  <c:v>249</c:v>
                </c:pt>
                <c:pt idx="4">
                  <c:v>462</c:v>
                </c:pt>
                <c:pt idx="5">
                  <c:v>125</c:v>
                </c:pt>
                <c:pt idx="6">
                  <c:v>125</c:v>
                </c:pt>
                <c:pt idx="7">
                  <c:v>65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'OUT17'!$D$7:$D$14</c:f>
              <c:numCache>
                <c:formatCode>#,##0</c:formatCode>
                <c:ptCount val="8"/>
                <c:pt idx="0">
                  <c:v>356</c:v>
                </c:pt>
                <c:pt idx="1">
                  <c:v>94</c:v>
                </c:pt>
                <c:pt idx="2">
                  <c:v>141</c:v>
                </c:pt>
                <c:pt idx="3">
                  <c:v>330</c:v>
                </c:pt>
                <c:pt idx="4">
                  <c:v>361</c:v>
                </c:pt>
                <c:pt idx="5">
                  <c:v>67</c:v>
                </c:pt>
                <c:pt idx="6">
                  <c:v>82</c:v>
                </c:pt>
                <c:pt idx="7">
                  <c:v>343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198720"/>
        <c:axId val="508200400"/>
        <c:axId val="0"/>
      </c:bar3DChart>
      <c:catAx>
        <c:axId val="50819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0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20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19872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'NOV17'!$C$7:$C$14</c:f>
              <c:numCache>
                <c:formatCode>#,##0</c:formatCode>
                <c:ptCount val="8"/>
                <c:pt idx="0">
                  <c:v>350</c:v>
                </c:pt>
                <c:pt idx="1">
                  <c:v>99</c:v>
                </c:pt>
                <c:pt idx="2">
                  <c:v>391</c:v>
                </c:pt>
                <c:pt idx="3">
                  <c:v>168</c:v>
                </c:pt>
                <c:pt idx="4">
                  <c:v>166</c:v>
                </c:pt>
                <c:pt idx="5">
                  <c:v>111</c:v>
                </c:pt>
                <c:pt idx="6">
                  <c:v>189</c:v>
                </c:pt>
                <c:pt idx="7">
                  <c:v>208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'NOV17'!$D$7:$D$14</c:f>
              <c:numCache>
                <c:formatCode>#,##0</c:formatCode>
                <c:ptCount val="8"/>
                <c:pt idx="0">
                  <c:v>142</c:v>
                </c:pt>
                <c:pt idx="1">
                  <c:v>114</c:v>
                </c:pt>
                <c:pt idx="2">
                  <c:v>75</c:v>
                </c:pt>
                <c:pt idx="3">
                  <c:v>316</c:v>
                </c:pt>
                <c:pt idx="4">
                  <c:v>304</c:v>
                </c:pt>
                <c:pt idx="5">
                  <c:v>182</c:v>
                </c:pt>
                <c:pt idx="6">
                  <c:v>66</c:v>
                </c:pt>
                <c:pt idx="7">
                  <c:v>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202080"/>
        <c:axId val="508203760"/>
        <c:axId val="0"/>
      </c:bar3DChart>
      <c:catAx>
        <c:axId val="50820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0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20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0208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'DEZ17'!$C$7:$C$14</c:f>
              <c:numCache>
                <c:formatCode>#,##0</c:formatCode>
                <c:ptCount val="8"/>
                <c:pt idx="0">
                  <c:v>228</c:v>
                </c:pt>
                <c:pt idx="1">
                  <c:v>67</c:v>
                </c:pt>
                <c:pt idx="2">
                  <c:v>79</c:v>
                </c:pt>
                <c:pt idx="3">
                  <c:v>84</c:v>
                </c:pt>
                <c:pt idx="4">
                  <c:v>171</c:v>
                </c:pt>
                <c:pt idx="5">
                  <c:v>44</c:v>
                </c:pt>
                <c:pt idx="6">
                  <c:v>86</c:v>
                </c:pt>
                <c:pt idx="7">
                  <c:v>162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'DEZ17'!$D$7:$D$14</c:f>
              <c:numCache>
                <c:formatCode>#,##0</c:formatCode>
                <c:ptCount val="8"/>
                <c:pt idx="0">
                  <c:v>276</c:v>
                </c:pt>
                <c:pt idx="1">
                  <c:v>29</c:v>
                </c:pt>
                <c:pt idx="2">
                  <c:v>202</c:v>
                </c:pt>
                <c:pt idx="3">
                  <c:v>234</c:v>
                </c:pt>
                <c:pt idx="4">
                  <c:v>129</c:v>
                </c:pt>
                <c:pt idx="5">
                  <c:v>105</c:v>
                </c:pt>
                <c:pt idx="6">
                  <c:v>67</c:v>
                </c:pt>
                <c:pt idx="7">
                  <c:v>230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205440"/>
        <c:axId val="508207120"/>
        <c:axId val="0"/>
      </c:bar3DChart>
      <c:catAx>
        <c:axId val="50820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0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20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0544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'2ºSemestre2017'!$C$5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'2ºSemestre2017'!$A$6:$A$14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Lages*</c:v>
                </c:pt>
                <c:pt idx="7">
                  <c:v>7ª - Itajaí</c:v>
                </c:pt>
                <c:pt idx="8">
                  <c:v>8ª - Capital**</c:v>
                </c:pt>
              </c:strCache>
            </c:strRef>
          </c:cat>
          <c:val>
            <c:numRef>
              <c:f>'2ºSemestre2017'!$C$6:$C$14</c:f>
              <c:numCache>
                <c:formatCode>#,##0</c:formatCode>
                <c:ptCount val="9"/>
                <c:pt idx="1">
                  <c:v>1956</c:v>
                </c:pt>
                <c:pt idx="2">
                  <c:v>675</c:v>
                </c:pt>
                <c:pt idx="3">
                  <c:v>1185</c:v>
                </c:pt>
                <c:pt idx="4">
                  <c:v>1206</c:v>
                </c:pt>
                <c:pt idx="5">
                  <c:v>2591</c:v>
                </c:pt>
                <c:pt idx="6">
                  <c:v>702</c:v>
                </c:pt>
                <c:pt idx="7">
                  <c:v>847</c:v>
                </c:pt>
                <c:pt idx="8">
                  <c:v>784</c:v>
                </c:pt>
              </c:numCache>
            </c:numRef>
          </c:val>
          <c:extLst/>
        </c:ser>
        <c:ser>
          <c:idx val="1"/>
          <c:order val="1"/>
          <c:tx>
            <c:strRef>
              <c:f>'2ºSemestre2017'!$D$5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'2ºSemestre2017'!$A$6:$A$14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Lages*</c:v>
                </c:pt>
                <c:pt idx="7">
                  <c:v>7ª - Itajaí</c:v>
                </c:pt>
                <c:pt idx="8">
                  <c:v>8ª - Capital**</c:v>
                </c:pt>
              </c:strCache>
            </c:strRef>
          </c:cat>
          <c:val>
            <c:numRef>
              <c:f>'2ºSemestre2017'!$D$6:$D$14</c:f>
              <c:numCache>
                <c:formatCode>#,##0</c:formatCode>
                <c:ptCount val="9"/>
                <c:pt idx="1">
                  <c:v>2230</c:v>
                </c:pt>
                <c:pt idx="2">
                  <c:v>536</c:v>
                </c:pt>
                <c:pt idx="3">
                  <c:v>621</c:v>
                </c:pt>
                <c:pt idx="4">
                  <c:v>1330</c:v>
                </c:pt>
                <c:pt idx="5">
                  <c:v>1851</c:v>
                </c:pt>
                <c:pt idx="6">
                  <c:v>917</c:v>
                </c:pt>
                <c:pt idx="7">
                  <c:v>440</c:v>
                </c:pt>
                <c:pt idx="8">
                  <c:v>1554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208800"/>
        <c:axId val="508210480"/>
        <c:axId val="0"/>
      </c:bar3DChart>
      <c:catAx>
        <c:axId val="50820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10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21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0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'JAN18'!$C$7:$C$14</c:f>
              <c:numCache>
                <c:formatCode>#,##0</c:formatCode>
                <c:ptCount val="8"/>
                <c:pt idx="0">
                  <c:v>157</c:v>
                </c:pt>
                <c:pt idx="1">
                  <c:v>82</c:v>
                </c:pt>
                <c:pt idx="2">
                  <c:v>2</c:v>
                </c:pt>
                <c:pt idx="3">
                  <c:v>80</c:v>
                </c:pt>
                <c:pt idx="4">
                  <c:v>188</c:v>
                </c:pt>
                <c:pt idx="5">
                  <c:v>91</c:v>
                </c:pt>
                <c:pt idx="6">
                  <c:v>3</c:v>
                </c:pt>
                <c:pt idx="7">
                  <c:v>28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'JAN18'!$D$7:$D$14</c:f>
              <c:numCache>
                <c:formatCode>#,##0</c:formatCode>
                <c:ptCount val="8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9</c:v>
                </c:pt>
                <c:pt idx="5">
                  <c:v>77</c:v>
                </c:pt>
                <c:pt idx="6">
                  <c:v>14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213840"/>
        <c:axId val="508213280"/>
        <c:axId val="0"/>
      </c:bar3DChart>
      <c:catAx>
        <c:axId val="50821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1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21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1384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'FEV18'!$C$7:$C$14</c:f>
              <c:numCache>
                <c:formatCode>#,##0</c:formatCode>
                <c:ptCount val="8"/>
                <c:pt idx="0">
                  <c:v>266</c:v>
                </c:pt>
                <c:pt idx="1">
                  <c:v>90</c:v>
                </c:pt>
                <c:pt idx="2">
                  <c:v>514</c:v>
                </c:pt>
                <c:pt idx="3">
                  <c:v>414</c:v>
                </c:pt>
                <c:pt idx="4">
                  <c:v>256</c:v>
                </c:pt>
                <c:pt idx="5">
                  <c:v>180</c:v>
                </c:pt>
                <c:pt idx="6">
                  <c:v>13</c:v>
                </c:pt>
                <c:pt idx="7">
                  <c:v>28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'FEV18'!$D$7:$D$14</c:f>
              <c:numCache>
                <c:formatCode>#,##0</c:formatCode>
                <c:ptCount val="8"/>
                <c:pt idx="0">
                  <c:v>140</c:v>
                </c:pt>
                <c:pt idx="1">
                  <c:v>37</c:v>
                </c:pt>
                <c:pt idx="2">
                  <c:v>38</c:v>
                </c:pt>
                <c:pt idx="3">
                  <c:v>98</c:v>
                </c:pt>
                <c:pt idx="4">
                  <c:v>68</c:v>
                </c:pt>
                <c:pt idx="5">
                  <c:v>68</c:v>
                </c:pt>
                <c:pt idx="6">
                  <c:v>30</c:v>
                </c:pt>
                <c:pt idx="7">
                  <c:v>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217200"/>
        <c:axId val="508216640"/>
        <c:axId val="0"/>
      </c:bar3DChart>
      <c:catAx>
        <c:axId val="50821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1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21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1720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248846230669901E-3"/>
                  <c:y val="1.110875611810887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1242671768832576E-3"/>
                  <c:y val="1.47722795569162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-1.38298573866138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575062256994412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9291899260255223E-3"/>
                  <c:y val="7.05243010616386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78686192254E-2"/>
                  <c:y val="-4.346145654387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530860044363749E-2"/>
                  <c:y val="-4.45104290408670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'SET08'!$D$8:$D$14</c:f>
              <c:numCache>
                <c:formatCode>General</c:formatCode>
                <c:ptCount val="7"/>
                <c:pt idx="0">
                  <c:v>113</c:v>
                </c:pt>
                <c:pt idx="1">
                  <c:v>263</c:v>
                </c:pt>
                <c:pt idx="2">
                  <c:v>81</c:v>
                </c:pt>
                <c:pt idx="3">
                  <c:v>162</c:v>
                </c:pt>
                <c:pt idx="4">
                  <c:v>11</c:v>
                </c:pt>
                <c:pt idx="5">
                  <c:v>101</c:v>
                </c:pt>
                <c:pt idx="6">
                  <c:v>78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20216200260091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5.43845536224877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4.76430555217890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3.25679553358497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033735269072779E-2"/>
                  <c:y val="-2.299444495326980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101868107587E-2"/>
                  <c:y val="9.04199975336146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42677025184935E-2"/>
                  <c:y val="1.2309816321822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'SET08'!$E$8:$E$14</c:f>
              <c:numCache>
                <c:formatCode>General</c:formatCode>
                <c:ptCount val="7"/>
                <c:pt idx="0">
                  <c:v>70</c:v>
                </c:pt>
                <c:pt idx="1">
                  <c:v>22</c:v>
                </c:pt>
                <c:pt idx="2">
                  <c:v>27</c:v>
                </c:pt>
                <c:pt idx="3">
                  <c:v>101</c:v>
                </c:pt>
                <c:pt idx="4">
                  <c:v>11</c:v>
                </c:pt>
                <c:pt idx="5">
                  <c:v>139</c:v>
                </c:pt>
                <c:pt idx="6">
                  <c:v>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00752"/>
        <c:axId val="503500192"/>
        <c:axId val="0"/>
      </c:bar3DChart>
      <c:catAx>
        <c:axId val="50350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0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00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00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'MAR18'!$C$7:$C$14</c:f>
              <c:numCache>
                <c:formatCode>#,##0</c:formatCode>
                <c:ptCount val="8"/>
                <c:pt idx="0">
                  <c:v>198</c:v>
                </c:pt>
                <c:pt idx="1">
                  <c:v>35</c:v>
                </c:pt>
                <c:pt idx="2">
                  <c:v>344</c:v>
                </c:pt>
                <c:pt idx="3">
                  <c:v>253</c:v>
                </c:pt>
                <c:pt idx="4">
                  <c:v>323</c:v>
                </c:pt>
                <c:pt idx="5">
                  <c:v>131</c:v>
                </c:pt>
                <c:pt idx="6">
                  <c:v>365</c:v>
                </c:pt>
                <c:pt idx="7">
                  <c:v>110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'MAR18'!$D$7:$D$14</c:f>
              <c:numCache>
                <c:formatCode>#,##0</c:formatCode>
                <c:ptCount val="8"/>
                <c:pt idx="0">
                  <c:v>287</c:v>
                </c:pt>
                <c:pt idx="1">
                  <c:v>38</c:v>
                </c:pt>
                <c:pt idx="2">
                  <c:v>118</c:v>
                </c:pt>
                <c:pt idx="3">
                  <c:v>470</c:v>
                </c:pt>
                <c:pt idx="4">
                  <c:v>122</c:v>
                </c:pt>
                <c:pt idx="5">
                  <c:v>97</c:v>
                </c:pt>
                <c:pt idx="6">
                  <c:v>82</c:v>
                </c:pt>
                <c:pt idx="7">
                  <c:v>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220560"/>
        <c:axId val="508220000"/>
        <c:axId val="0"/>
      </c:bar3DChart>
      <c:catAx>
        <c:axId val="50822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2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22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2056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'ABR18'!$C$7:$C$14</c:f>
              <c:numCache>
                <c:formatCode>#,##0</c:formatCode>
                <c:ptCount val="8"/>
                <c:pt idx="0">
                  <c:v>432</c:v>
                </c:pt>
                <c:pt idx="1">
                  <c:v>213</c:v>
                </c:pt>
                <c:pt idx="2">
                  <c:v>295</c:v>
                </c:pt>
                <c:pt idx="3">
                  <c:v>415</c:v>
                </c:pt>
                <c:pt idx="4">
                  <c:v>322</c:v>
                </c:pt>
                <c:pt idx="5">
                  <c:v>471</c:v>
                </c:pt>
                <c:pt idx="6">
                  <c:v>133</c:v>
                </c:pt>
                <c:pt idx="7">
                  <c:v>297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'ABR18'!$D$7:$D$14</c:f>
              <c:numCache>
                <c:formatCode>#,##0</c:formatCode>
                <c:ptCount val="8"/>
                <c:pt idx="0">
                  <c:v>405</c:v>
                </c:pt>
                <c:pt idx="1">
                  <c:v>72</c:v>
                </c:pt>
                <c:pt idx="2">
                  <c:v>60</c:v>
                </c:pt>
                <c:pt idx="3">
                  <c:v>368</c:v>
                </c:pt>
                <c:pt idx="4">
                  <c:v>155</c:v>
                </c:pt>
                <c:pt idx="5">
                  <c:v>110</c:v>
                </c:pt>
                <c:pt idx="6">
                  <c:v>86</c:v>
                </c:pt>
                <c:pt idx="7">
                  <c:v>277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223920"/>
        <c:axId val="508223360"/>
        <c:axId val="0"/>
      </c:bar3DChart>
      <c:catAx>
        <c:axId val="50822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2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22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2392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'MAI18'!$C$7:$C$14</c:f>
              <c:numCache>
                <c:formatCode>#,##0</c:formatCode>
                <c:ptCount val="8"/>
                <c:pt idx="0">
                  <c:v>363</c:v>
                </c:pt>
                <c:pt idx="1">
                  <c:v>130</c:v>
                </c:pt>
                <c:pt idx="2">
                  <c:v>390</c:v>
                </c:pt>
                <c:pt idx="3">
                  <c:v>423</c:v>
                </c:pt>
                <c:pt idx="4">
                  <c:v>216</c:v>
                </c:pt>
                <c:pt idx="5">
                  <c:v>180</c:v>
                </c:pt>
                <c:pt idx="6">
                  <c:v>87</c:v>
                </c:pt>
                <c:pt idx="7">
                  <c:v>457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'MAI18'!$D$7:$D$14</c:f>
              <c:numCache>
                <c:formatCode>#,##0</c:formatCode>
                <c:ptCount val="8"/>
                <c:pt idx="0">
                  <c:v>476</c:v>
                </c:pt>
                <c:pt idx="1">
                  <c:v>68</c:v>
                </c:pt>
                <c:pt idx="2">
                  <c:v>140</c:v>
                </c:pt>
                <c:pt idx="3">
                  <c:v>381</c:v>
                </c:pt>
                <c:pt idx="4">
                  <c:v>194</c:v>
                </c:pt>
                <c:pt idx="5">
                  <c:v>81</c:v>
                </c:pt>
                <c:pt idx="6">
                  <c:v>93</c:v>
                </c:pt>
                <c:pt idx="7">
                  <c:v>302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227280"/>
        <c:axId val="508226720"/>
        <c:axId val="0"/>
      </c:bar3DChart>
      <c:catAx>
        <c:axId val="50822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2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22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2728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'JUN18'!$C$7:$C$14</c:f>
              <c:numCache>
                <c:formatCode>#,##0</c:formatCode>
                <c:ptCount val="8"/>
                <c:pt idx="0">
                  <c:v>375</c:v>
                </c:pt>
                <c:pt idx="1">
                  <c:v>135</c:v>
                </c:pt>
                <c:pt idx="2">
                  <c:v>383</c:v>
                </c:pt>
                <c:pt idx="3">
                  <c:v>410</c:v>
                </c:pt>
                <c:pt idx="4">
                  <c:v>332</c:v>
                </c:pt>
                <c:pt idx="5">
                  <c:v>322</c:v>
                </c:pt>
                <c:pt idx="6">
                  <c:v>143</c:v>
                </c:pt>
                <c:pt idx="7">
                  <c:v>429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'JUN18'!$D$7:$D$14</c:f>
              <c:numCache>
                <c:formatCode>#,##0</c:formatCode>
                <c:ptCount val="8"/>
                <c:pt idx="0">
                  <c:v>602</c:v>
                </c:pt>
                <c:pt idx="1">
                  <c:v>54</c:v>
                </c:pt>
                <c:pt idx="2">
                  <c:v>56</c:v>
                </c:pt>
                <c:pt idx="3">
                  <c:v>346</c:v>
                </c:pt>
                <c:pt idx="4">
                  <c:v>189</c:v>
                </c:pt>
                <c:pt idx="5">
                  <c:v>106</c:v>
                </c:pt>
                <c:pt idx="6">
                  <c:v>125</c:v>
                </c:pt>
                <c:pt idx="7">
                  <c:v>236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8230640"/>
        <c:axId val="508230080"/>
        <c:axId val="0"/>
      </c:bar3DChart>
      <c:catAx>
        <c:axId val="50823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3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23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823064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'1ºSemestre2018'!$C$5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'1ºSemestre2018'!$A$6:$A$14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'1ºSemestre2018'!$C$6:$C$14</c:f>
              <c:numCache>
                <c:formatCode>#,##0</c:formatCode>
                <c:ptCount val="9"/>
                <c:pt idx="1">
                  <c:v>1791</c:v>
                </c:pt>
                <c:pt idx="2">
                  <c:v>685</c:v>
                </c:pt>
                <c:pt idx="3">
                  <c:v>1928</c:v>
                </c:pt>
                <c:pt idx="4">
                  <c:v>1995</c:v>
                </c:pt>
                <c:pt idx="5">
                  <c:v>1637</c:v>
                </c:pt>
                <c:pt idx="6">
                  <c:v>1375</c:v>
                </c:pt>
                <c:pt idx="7">
                  <c:v>744</c:v>
                </c:pt>
                <c:pt idx="8">
                  <c:v>1349</c:v>
                </c:pt>
              </c:numCache>
            </c:numRef>
          </c:val>
          <c:extLst/>
        </c:ser>
        <c:ser>
          <c:idx val="1"/>
          <c:order val="1"/>
          <c:tx>
            <c:strRef>
              <c:f>'1ºSemestre2018'!$D$5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'1ºSemestre2018'!$A$6:$A$14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'1ºSemestre2018'!$D$6:$D$14</c:f>
              <c:numCache>
                <c:formatCode>#,##0</c:formatCode>
                <c:ptCount val="9"/>
                <c:pt idx="1">
                  <c:v>1918</c:v>
                </c:pt>
                <c:pt idx="2">
                  <c:v>270</c:v>
                </c:pt>
                <c:pt idx="3">
                  <c:v>412</c:v>
                </c:pt>
                <c:pt idx="4">
                  <c:v>1664</c:v>
                </c:pt>
                <c:pt idx="5">
                  <c:v>737</c:v>
                </c:pt>
                <c:pt idx="6">
                  <c:v>539</c:v>
                </c:pt>
                <c:pt idx="7">
                  <c:v>430</c:v>
                </c:pt>
                <c:pt idx="8">
                  <c:v>1314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02352592"/>
        <c:axId val="402376672"/>
        <c:axId val="0"/>
      </c:bar3DChart>
      <c:catAx>
        <c:axId val="40235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0237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37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02352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'JUL18'!$C$7:$C$14</c:f>
              <c:numCache>
                <c:formatCode>#,##0</c:formatCode>
                <c:ptCount val="8"/>
                <c:pt idx="0">
                  <c:v>189</c:v>
                </c:pt>
                <c:pt idx="1">
                  <c:v>109</c:v>
                </c:pt>
                <c:pt idx="2">
                  <c:v>58</c:v>
                </c:pt>
                <c:pt idx="3">
                  <c:v>430</c:v>
                </c:pt>
                <c:pt idx="4">
                  <c:v>203</c:v>
                </c:pt>
                <c:pt idx="5">
                  <c:v>174</c:v>
                </c:pt>
                <c:pt idx="6">
                  <c:v>230</c:v>
                </c:pt>
                <c:pt idx="7">
                  <c:v>174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'JUL18'!$D$7:$D$14</c:f>
              <c:numCache>
                <c:formatCode>#,##0</c:formatCode>
                <c:ptCount val="8"/>
                <c:pt idx="0">
                  <c:v>391</c:v>
                </c:pt>
                <c:pt idx="1">
                  <c:v>42</c:v>
                </c:pt>
                <c:pt idx="2">
                  <c:v>75</c:v>
                </c:pt>
                <c:pt idx="3">
                  <c:v>364</c:v>
                </c:pt>
                <c:pt idx="4">
                  <c:v>104</c:v>
                </c:pt>
                <c:pt idx="5">
                  <c:v>97</c:v>
                </c:pt>
                <c:pt idx="6">
                  <c:v>181</c:v>
                </c:pt>
                <c:pt idx="7">
                  <c:v>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02404112"/>
        <c:axId val="402403552"/>
        <c:axId val="0"/>
      </c:bar3DChart>
      <c:catAx>
        <c:axId val="40240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0240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240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0240411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064675999006203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1242671768832576E-3"/>
                  <c:y val="1.52491462731522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6.2633190818193855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695233857107279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644345306221254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78686192254E-2"/>
                  <c:y val="-6.35401191652605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423455245664304E-2"/>
                  <c:y val="5.56437777560797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'OUT08'!$D$8:$D$14</c:f>
              <c:numCache>
                <c:formatCode>General</c:formatCode>
                <c:ptCount val="7"/>
                <c:pt idx="0">
                  <c:v>168</c:v>
                </c:pt>
                <c:pt idx="1">
                  <c:v>171</c:v>
                </c:pt>
                <c:pt idx="2">
                  <c:v>43</c:v>
                </c:pt>
                <c:pt idx="3">
                  <c:v>152</c:v>
                </c:pt>
                <c:pt idx="4">
                  <c:v>126</c:v>
                </c:pt>
                <c:pt idx="5">
                  <c:v>140</c:v>
                </c:pt>
                <c:pt idx="6">
                  <c:v>100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64782458332849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792468698422092E-2"/>
                  <c:y val="1.14560101575963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4.93411635984645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2.4802821208487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832525607196247E-2"/>
                  <c:y val="7.66619294762489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101868107587E-2"/>
                  <c:y val="6.20575559400862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42677025184935E-2"/>
                  <c:y val="-1.8487647422518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'OUT08'!$E$8:$E$14</c:f>
              <c:numCache>
                <c:formatCode>General</c:formatCode>
                <c:ptCount val="7"/>
                <c:pt idx="0">
                  <c:v>194</c:v>
                </c:pt>
                <c:pt idx="1">
                  <c:v>126</c:v>
                </c:pt>
                <c:pt idx="2">
                  <c:v>41</c:v>
                </c:pt>
                <c:pt idx="3">
                  <c:v>100</c:v>
                </c:pt>
                <c:pt idx="4">
                  <c:v>182</c:v>
                </c:pt>
                <c:pt idx="5">
                  <c:v>191</c:v>
                </c:pt>
                <c:pt idx="6">
                  <c:v>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04112"/>
        <c:axId val="503503552"/>
        <c:axId val="0"/>
      </c:bar3DChart>
      <c:catAx>
        <c:axId val="50350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0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03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04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810587905760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44048684075207"/>
          <c:w val="0.82643524699599469"/>
          <c:h val="0.6498477012776144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4235813981301E-3"/>
                  <c:y val="1.066297982563164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1240919651398659E-3"/>
                  <c:y val="1.527240509987236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6.2522866259242746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6978327140546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64684863806734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962073665932E-2"/>
                  <c:y val="-6.36361203088180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423630457407696E-2"/>
                  <c:y val="5.57295153652888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'OUT08'!$D$8:$D$14</c:f>
              <c:numCache>
                <c:formatCode>General</c:formatCode>
                <c:ptCount val="7"/>
                <c:pt idx="0">
                  <c:v>168</c:v>
                </c:pt>
                <c:pt idx="1">
                  <c:v>171</c:v>
                </c:pt>
                <c:pt idx="2">
                  <c:v>43</c:v>
                </c:pt>
                <c:pt idx="3">
                  <c:v>152</c:v>
                </c:pt>
                <c:pt idx="4">
                  <c:v>126</c:v>
                </c:pt>
                <c:pt idx="5">
                  <c:v>140</c:v>
                </c:pt>
                <c:pt idx="6">
                  <c:v>100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171164352149E-2"/>
                  <c:y val="1.65031807619266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792293486678701E-2"/>
                  <c:y val="1.147249368412018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4.94165204278911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940312367451E-2"/>
                  <c:y val="2.4841418424342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832700818939638E-2"/>
                  <c:y val="7.677872941544531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277079850978E-2"/>
                  <c:y val="6.2152132905770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426945463592742E-2"/>
                  <c:y val="-1.85168471097849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'OUT08'!$E$8:$E$14</c:f>
              <c:numCache>
                <c:formatCode>General</c:formatCode>
                <c:ptCount val="7"/>
                <c:pt idx="0">
                  <c:v>194</c:v>
                </c:pt>
                <c:pt idx="1">
                  <c:v>126</c:v>
                </c:pt>
                <c:pt idx="2">
                  <c:v>41</c:v>
                </c:pt>
                <c:pt idx="3">
                  <c:v>100</c:v>
                </c:pt>
                <c:pt idx="4">
                  <c:v>182</c:v>
                </c:pt>
                <c:pt idx="5">
                  <c:v>191</c:v>
                </c:pt>
                <c:pt idx="6">
                  <c:v>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07472"/>
        <c:axId val="503506912"/>
        <c:axId val="0"/>
      </c:bar3DChart>
      <c:catAx>
        <c:axId val="50350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0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06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07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876588548961026"/>
          <c:w val="0.95192052024424789"/>
          <c:h val="0.98619816791675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196662267101457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316719755824809E-3"/>
                  <c:y val="8.07987206538184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160490452712321E-3"/>
                  <c:y val="8.67689021344332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104506796462693E-3"/>
                  <c:y val="-1.84764168269491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663549150608508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78686192254E-2"/>
                  <c:y val="-4.31896686189711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638264843062834E-2"/>
                  <c:y val="-1.112550275635648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'NOV08'!$D$8:$D$14</c:f>
              <c:numCache>
                <c:formatCode>General</c:formatCode>
                <c:ptCount val="7"/>
                <c:pt idx="0">
                  <c:v>175</c:v>
                </c:pt>
                <c:pt idx="1">
                  <c:v>67</c:v>
                </c:pt>
                <c:pt idx="2">
                  <c:v>135</c:v>
                </c:pt>
                <c:pt idx="3">
                  <c:v>117</c:v>
                </c:pt>
                <c:pt idx="4">
                  <c:v>190</c:v>
                </c:pt>
                <c:pt idx="5">
                  <c:v>106</c:v>
                </c:pt>
                <c:pt idx="6">
                  <c:v>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12871664258231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5.244159219228329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4.98578048768996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-3.8809198728043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442854689892894E-2"/>
                  <c:y val="8.705639466768664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101868107587E-2"/>
                  <c:y val="9.96609633756008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037099334545775E-2"/>
                  <c:y val="-8.49661021510262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'NOV08'!$E$8:$E$14</c:f>
              <c:numCache>
                <c:formatCode>General</c:formatCode>
                <c:ptCount val="7"/>
                <c:pt idx="0">
                  <c:v>91</c:v>
                </c:pt>
                <c:pt idx="1">
                  <c:v>34</c:v>
                </c:pt>
                <c:pt idx="2">
                  <c:v>60</c:v>
                </c:pt>
                <c:pt idx="3">
                  <c:v>208</c:v>
                </c:pt>
                <c:pt idx="4">
                  <c:v>87</c:v>
                </c:pt>
                <c:pt idx="5">
                  <c:v>100</c:v>
                </c:pt>
                <c:pt idx="6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10832"/>
        <c:axId val="503510272"/>
        <c:axId val="0"/>
      </c:bar3DChart>
      <c:catAx>
        <c:axId val="50351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1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10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108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810587905760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44048684075207"/>
          <c:w val="0.82643524699599469"/>
          <c:h val="0.6498477012776144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4235813981301E-3"/>
                  <c:y val="1.198502894636849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314967638390891E-3"/>
                  <c:y val="8.09202959989175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158738335278399E-3"/>
                  <c:y val="8.69003045323128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104506796462693E-3"/>
                  <c:y val="-1.85048027860413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666084798441264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962073665932E-2"/>
                  <c:y val="-4.32551887478721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638440054806225E-2"/>
                  <c:y val="-1.11425707571114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'NOV08'!$D$8:$D$14</c:f>
              <c:numCache>
                <c:formatCode>General</c:formatCode>
                <c:ptCount val="7"/>
                <c:pt idx="0">
                  <c:v>175</c:v>
                </c:pt>
                <c:pt idx="1">
                  <c:v>67</c:v>
                </c:pt>
                <c:pt idx="2">
                  <c:v>135</c:v>
                </c:pt>
                <c:pt idx="3">
                  <c:v>117</c:v>
                </c:pt>
                <c:pt idx="4">
                  <c:v>190</c:v>
                </c:pt>
                <c:pt idx="5">
                  <c:v>106</c:v>
                </c:pt>
                <c:pt idx="6">
                  <c:v>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500247048574E-2"/>
                  <c:y val="-6.13825695903320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622569375126E-2"/>
                  <c:y val="-5.25219857158311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4.99340311629765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940312367451E-2"/>
                  <c:y val="-3.887421753016989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443029901636285E-2"/>
                  <c:y val="8.717196488522920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277079850978E-2"/>
                  <c:y val="9.98137670941516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037274546289167E-2"/>
                  <c:y val="-8.50960513380686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'NOV08'!$E$8:$E$14</c:f>
              <c:numCache>
                <c:formatCode>General</c:formatCode>
                <c:ptCount val="7"/>
                <c:pt idx="0">
                  <c:v>91</c:v>
                </c:pt>
                <c:pt idx="1">
                  <c:v>34</c:v>
                </c:pt>
                <c:pt idx="2">
                  <c:v>60</c:v>
                </c:pt>
                <c:pt idx="3">
                  <c:v>208</c:v>
                </c:pt>
                <c:pt idx="4">
                  <c:v>87</c:v>
                </c:pt>
                <c:pt idx="5">
                  <c:v>100</c:v>
                </c:pt>
                <c:pt idx="6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14192"/>
        <c:axId val="503513632"/>
        <c:axId val="0"/>
      </c:bar3DChart>
      <c:catAx>
        <c:axId val="50351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1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13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14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876588548961026"/>
          <c:w val="0.95192052024424789"/>
          <c:h val="0.98619816791675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9.32309252475795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1242671768832576E-3"/>
                  <c:y val="1.768201476704808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160490452712321E-3"/>
                  <c:y val="8.57716638547285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83276701642205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790369005919400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78686192254E-2"/>
                  <c:y val="-6.3466027044577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423455245664304E-2"/>
                  <c:y val="5.71957051577358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Geral2003!$D$8:$D$14</c:f>
              <c:numCache>
                <c:formatCode>General</c:formatCode>
                <c:ptCount val="7"/>
                <c:pt idx="0">
                  <c:v>391</c:v>
                </c:pt>
                <c:pt idx="1">
                  <c:v>174</c:v>
                </c:pt>
                <c:pt idx="2">
                  <c:v>189</c:v>
                </c:pt>
                <c:pt idx="3">
                  <c:v>345</c:v>
                </c:pt>
                <c:pt idx="4">
                  <c:v>234</c:v>
                </c:pt>
                <c:pt idx="5">
                  <c:v>282</c:v>
                </c:pt>
                <c:pt idx="6">
                  <c:v>242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2.66491135265300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792468698422092E-2"/>
                  <c:y val="3.8850502056350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913848385774253E-2"/>
                  <c:y val="1.326704279155131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-8.5751833642415976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832525607196247E-2"/>
                  <c:y val="8.92698228866544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101868107587E-2"/>
                  <c:y val="8.73113906044143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42677025184935E-2"/>
                  <c:y val="-4.29178233328935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Geral2003!$E$8:$E$14</c:f>
              <c:numCache>
                <c:formatCode>General</c:formatCode>
                <c:ptCount val="7"/>
                <c:pt idx="0">
                  <c:v>250</c:v>
                </c:pt>
                <c:pt idx="1">
                  <c:v>167</c:v>
                </c:pt>
                <c:pt idx="2">
                  <c:v>227</c:v>
                </c:pt>
                <c:pt idx="3">
                  <c:v>332</c:v>
                </c:pt>
                <c:pt idx="4">
                  <c:v>292</c:v>
                </c:pt>
                <c:pt idx="5">
                  <c:v>239</c:v>
                </c:pt>
                <c:pt idx="6">
                  <c:v>239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452592"/>
        <c:axId val="503453152"/>
        <c:axId val="0"/>
      </c:bar3DChart>
      <c:catAx>
        <c:axId val="50345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5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453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52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262845640366663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316719755824809E-3"/>
                  <c:y val="8.37268273578073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-1.77888926339229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7529269121733743E-3"/>
                  <c:y val="-3.35340376644426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58665247333942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074191660621875E-2"/>
                  <c:y val="-1.50051146428582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530860044363749E-2"/>
                  <c:y val="-6.34042470178918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'DEZ08'!$D$8:$D$14</c:f>
              <c:numCache>
                <c:formatCode>General</c:formatCode>
                <c:ptCount val="7"/>
                <c:pt idx="0">
                  <c:v>101</c:v>
                </c:pt>
                <c:pt idx="1">
                  <c:v>25</c:v>
                </c:pt>
                <c:pt idx="2">
                  <c:v>83</c:v>
                </c:pt>
                <c:pt idx="3">
                  <c:v>5</c:v>
                </c:pt>
                <c:pt idx="4">
                  <c:v>121</c:v>
                </c:pt>
                <c:pt idx="5">
                  <c:v>56</c:v>
                </c:pt>
                <c:pt idx="6">
                  <c:v>85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47060456359269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9.06929800157941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4.09866703517537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7.3045334239938857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442854689892894E-2"/>
                  <c:y val="5.496005845505506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580430950804011E-2"/>
                  <c:y val="-2.11595684127622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037099334545775E-2"/>
                  <c:y val="-8.8506144965843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'DEZ08'!$E$8:$E$14</c:f>
              <c:numCache>
                <c:formatCode>General</c:formatCode>
                <c:ptCount val="7"/>
                <c:pt idx="0">
                  <c:v>136</c:v>
                </c:pt>
                <c:pt idx="1">
                  <c:v>87</c:v>
                </c:pt>
                <c:pt idx="2">
                  <c:v>25</c:v>
                </c:pt>
                <c:pt idx="3">
                  <c:v>150</c:v>
                </c:pt>
                <c:pt idx="4">
                  <c:v>54</c:v>
                </c:pt>
                <c:pt idx="5">
                  <c:v>96</c:v>
                </c:pt>
                <c:pt idx="6">
                  <c:v>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17552"/>
        <c:axId val="503516992"/>
        <c:axId val="0"/>
      </c:bar3DChart>
      <c:catAx>
        <c:axId val="50351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1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1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17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810587905760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44048684075207"/>
          <c:w val="0.82643524699599469"/>
          <c:h val="0.6498477012776144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4235813981301E-3"/>
                  <c:y val="1.264785876014989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314967638390891E-3"/>
                  <c:y val="8.385463107180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-1.7815448750380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7529269121733743E-3"/>
                  <c:y val="-3.358535585399448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589090551678804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074366872365266E-2"/>
                  <c:y val="-1.50282280010676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531035256107141E-2"/>
                  <c:y val="-6.35025125923906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'DEZ08'!$D$8:$D$14</c:f>
              <c:numCache>
                <c:formatCode>General</c:formatCode>
                <c:ptCount val="7"/>
                <c:pt idx="0">
                  <c:v>101</c:v>
                </c:pt>
                <c:pt idx="1">
                  <c:v>25</c:v>
                </c:pt>
                <c:pt idx="2">
                  <c:v>83</c:v>
                </c:pt>
                <c:pt idx="3">
                  <c:v>5</c:v>
                </c:pt>
                <c:pt idx="4">
                  <c:v>121</c:v>
                </c:pt>
                <c:pt idx="5">
                  <c:v>56</c:v>
                </c:pt>
                <c:pt idx="6">
                  <c:v>85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171164352149E-2"/>
                  <c:y val="1.47279982573897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622569375126E-2"/>
                  <c:y val="-9.08329260615694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4.10491448538012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940312367451E-2"/>
                  <c:y val="7.3124094739389605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443029901636285E-2"/>
                  <c:y val="5.504639090417824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580606162547403E-2"/>
                  <c:y val="-2.11930920619562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037274546289167E-2"/>
                  <c:y val="-8.86435875000488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'DEZ08'!$E$8:$E$14</c:f>
              <c:numCache>
                <c:formatCode>General</c:formatCode>
                <c:ptCount val="7"/>
                <c:pt idx="0">
                  <c:v>136</c:v>
                </c:pt>
                <c:pt idx="1">
                  <c:v>87</c:v>
                </c:pt>
                <c:pt idx="2">
                  <c:v>25</c:v>
                </c:pt>
                <c:pt idx="3">
                  <c:v>150</c:v>
                </c:pt>
                <c:pt idx="4">
                  <c:v>54</c:v>
                </c:pt>
                <c:pt idx="5">
                  <c:v>96</c:v>
                </c:pt>
                <c:pt idx="6">
                  <c:v>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20912"/>
        <c:axId val="503520352"/>
        <c:axId val="0"/>
      </c:bar3DChart>
      <c:catAx>
        <c:axId val="50352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2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2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20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876588548961026"/>
          <c:w val="0.95192052024424789"/>
          <c:h val="0.98619816791675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62789428549154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710573743876152"/>
          <c:w val="0.82643524699599469"/>
          <c:h val="0.6508426314635379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038599147073859E-4"/>
                  <c:y val="1.97520990281650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9571992753242519E-4"/>
                  <c:y val="2.38826241096665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3262863170141332E-3"/>
                  <c:y val="8.63589065639814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762384842081086E-3"/>
                  <c:y val="-6.78734021947306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019487050099621E-3"/>
                  <c:y val="2.427512165183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400852930766977E-2"/>
                  <c:y val="4.506237308286823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453591665527804E-2"/>
                  <c:y val="5.1377872837618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Geral2008!$D$8:$D$14</c:f>
              <c:numCache>
                <c:formatCode>General</c:formatCode>
                <c:ptCount val="7"/>
                <c:pt idx="0">
                  <c:v>1104</c:v>
                </c:pt>
                <c:pt idx="1">
                  <c:v>1195</c:v>
                </c:pt>
                <c:pt idx="2">
                  <c:v>840</c:v>
                </c:pt>
                <c:pt idx="3">
                  <c:v>1528</c:v>
                </c:pt>
                <c:pt idx="4">
                  <c:v>1184</c:v>
                </c:pt>
                <c:pt idx="5">
                  <c:v>1313</c:v>
                </c:pt>
                <c:pt idx="6">
                  <c:v>899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29250549288816E-2"/>
                  <c:y val="1.105586832832725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188622450231113E-2"/>
                  <c:y val="3.42818803809841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798842901646647E-2"/>
                  <c:y val="1.52069327386771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814986911682775E-2"/>
                  <c:y val="8.52237852132593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024624258416228E-2"/>
                  <c:y val="1.04970713085088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040712200694515E-2"/>
                  <c:y val="1.50796524239607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626126173480647E-2"/>
                  <c:y val="-1.38993024583027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Geral2008!$E$8:$E$14</c:f>
              <c:numCache>
                <c:formatCode>General</c:formatCode>
                <c:ptCount val="7"/>
                <c:pt idx="0">
                  <c:v>1283</c:v>
                </c:pt>
                <c:pt idx="1">
                  <c:v>634</c:v>
                </c:pt>
                <c:pt idx="2">
                  <c:v>304</c:v>
                </c:pt>
                <c:pt idx="3">
                  <c:v>1549</c:v>
                </c:pt>
                <c:pt idx="4">
                  <c:v>865</c:v>
                </c:pt>
                <c:pt idx="5">
                  <c:v>1494</c:v>
                </c:pt>
                <c:pt idx="6">
                  <c:v>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24272"/>
        <c:axId val="503523712"/>
        <c:axId val="0"/>
      </c:bar3DChart>
      <c:catAx>
        <c:axId val="5035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2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2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24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62295678386743"/>
          <c:w val="0.95192052024424789"/>
          <c:h val="0.988149164522751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0266012674079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390767742816764E-3"/>
                  <c:y val="1.28480747750535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1306834309262031E-3"/>
                  <c:y val="-8.88831658864894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7529269121733743E-3"/>
                  <c:y val="-3.28167350195953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3791336830559411E-3"/>
                  <c:y val="7.710950575624752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074191660621875E-2"/>
                  <c:y val="-1.415490982270809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638264843062834E-2"/>
                  <c:y val="-1.14426613341313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'JAN09'!$D$8:$D$14</c:f>
              <c:numCache>
                <c:formatCode>General</c:formatCode>
                <c:ptCount val="7"/>
                <c:pt idx="0">
                  <c:v>278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71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551118026134601E-2"/>
                  <c:y val="-1.385295762602457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792468698422092E-2"/>
                  <c:y val="1.7776778679605944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469620035813203E-2"/>
                  <c:y val="-4.69264033225437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612536750663231E-2"/>
                  <c:y val="-1.53796771749862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8388297257235307E-2"/>
                  <c:y val="-8.24517378261880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580430950804011E-2"/>
                  <c:y val="-1.52545851548095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982541901888522E-2"/>
                  <c:y val="-1.84331162729097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'JAN09'!$E$8:$E$14</c:f>
              <c:numCache>
                <c:formatCode>General</c:formatCode>
                <c:ptCount val="7"/>
                <c:pt idx="0">
                  <c:v>0</c:v>
                </c:pt>
                <c:pt idx="1">
                  <c:v>270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27632"/>
        <c:axId val="503527072"/>
        <c:axId val="0"/>
      </c:bar3DChart>
      <c:catAx>
        <c:axId val="50352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2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2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27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248846230669901E-3"/>
                  <c:y val="1.041354368148966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390767742816764E-3"/>
                  <c:y val="7.710950575624752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-2.62154744349691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70188211230530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6450862274280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074191660621875E-2"/>
                  <c:y val="-1.506438833940494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530860044363749E-2"/>
                  <c:y val="-5.66757732935206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'FEV09'!$D$8:$D$14</c:f>
              <c:numCache>
                <c:formatCode>General</c:formatCode>
                <c:ptCount val="7"/>
                <c:pt idx="0">
                  <c:v>119</c:v>
                </c:pt>
                <c:pt idx="1">
                  <c:v>0</c:v>
                </c:pt>
                <c:pt idx="2">
                  <c:v>93</c:v>
                </c:pt>
                <c:pt idx="3">
                  <c:v>143</c:v>
                </c:pt>
                <c:pt idx="4">
                  <c:v>127</c:v>
                </c:pt>
                <c:pt idx="5">
                  <c:v>62</c:v>
                </c:pt>
                <c:pt idx="6">
                  <c:v>94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359234585034566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5.90811322305119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469620035813203E-2"/>
                  <c:y val="-4.6706130526840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8667094183320595E-2"/>
                  <c:y val="-5.86365795064110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442854689892894E-2"/>
                  <c:y val="5.6822379303887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580430950804011E-2"/>
                  <c:y val="-1.091460859883523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037099334545775E-2"/>
                  <c:y val="-8.89506976899442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'FEV09'!$E$8:$E$14</c:f>
              <c:numCache>
                <c:formatCode>General</c:formatCode>
                <c:ptCount val="7"/>
                <c:pt idx="0">
                  <c:v>196</c:v>
                </c:pt>
                <c:pt idx="1">
                  <c:v>20</c:v>
                </c:pt>
                <c:pt idx="2">
                  <c:v>3</c:v>
                </c:pt>
                <c:pt idx="3">
                  <c:v>26</c:v>
                </c:pt>
                <c:pt idx="4">
                  <c:v>70</c:v>
                </c:pt>
                <c:pt idx="5">
                  <c:v>52</c:v>
                </c:pt>
                <c:pt idx="6">
                  <c:v>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30992"/>
        <c:axId val="503530432"/>
        <c:axId val="0"/>
      </c:bar3DChart>
      <c:catAx>
        <c:axId val="50353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30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3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30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20775604954049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316719755824809E-3"/>
                  <c:y val="6.49431457786331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-1.22038378642747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70630760388283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5219509424878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074191660621875E-2"/>
                  <c:y val="-1.490178638717098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530860044363749E-2"/>
                  <c:y val="-4.37735149667296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'MAR09'!$D$8:$D$14</c:f>
              <c:numCache>
                <c:formatCode>General</c:formatCode>
                <c:ptCount val="7"/>
                <c:pt idx="0">
                  <c:v>155</c:v>
                </c:pt>
                <c:pt idx="1">
                  <c:v>87</c:v>
                </c:pt>
                <c:pt idx="2">
                  <c:v>76</c:v>
                </c:pt>
                <c:pt idx="3">
                  <c:v>137</c:v>
                </c:pt>
                <c:pt idx="4">
                  <c:v>167</c:v>
                </c:pt>
                <c:pt idx="5">
                  <c:v>84</c:v>
                </c:pt>
                <c:pt idx="6">
                  <c:v>62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64782458332849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8.3780277772887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4.86763380786614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1.1824467194665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832525607196247E-2"/>
                  <c:y val="8.79401718470486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580430950804011E-2"/>
                  <c:y val="-9.068316280793312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037099334545775E-2"/>
                  <c:y val="-1.01780867462399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'MAR09'!$E$8:$E$14</c:f>
              <c:numCache>
                <c:formatCode>General</c:formatCode>
                <c:ptCount val="7"/>
                <c:pt idx="0">
                  <c:v>194</c:v>
                </c:pt>
                <c:pt idx="1">
                  <c:v>99</c:v>
                </c:pt>
                <c:pt idx="2">
                  <c:v>32</c:v>
                </c:pt>
                <c:pt idx="3">
                  <c:v>131</c:v>
                </c:pt>
                <c:pt idx="4">
                  <c:v>128</c:v>
                </c:pt>
                <c:pt idx="5">
                  <c:v>77</c:v>
                </c:pt>
                <c:pt idx="6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34352"/>
        <c:axId val="503533792"/>
        <c:axId val="0"/>
      </c:bar3DChart>
      <c:catAx>
        <c:axId val="50353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3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3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3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28668570860186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390767742816764E-3"/>
                  <c:y val="1.662143936515792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-1.30909397461272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75866557266222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666512835435847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074191660621875E-2"/>
                  <c:y val="-1.41571675218559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423455245664304E-2"/>
                  <c:y val="4.9379055901168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'ABR09'!$D$8:$D$14</c:f>
              <c:numCache>
                <c:formatCode>General</c:formatCode>
                <c:ptCount val="7"/>
                <c:pt idx="0">
                  <c:v>140</c:v>
                </c:pt>
                <c:pt idx="1">
                  <c:v>1</c:v>
                </c:pt>
                <c:pt idx="2">
                  <c:v>80</c:v>
                </c:pt>
                <c:pt idx="3">
                  <c:v>186</c:v>
                </c:pt>
                <c:pt idx="4">
                  <c:v>195</c:v>
                </c:pt>
                <c:pt idx="5">
                  <c:v>76</c:v>
                </c:pt>
                <c:pt idx="6">
                  <c:v>174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4.530820362781938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7.45642429359322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5.41324077523037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1.93467515348463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442854689892894E-2"/>
                  <c:y val="7.5980449031447781E-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580430950804011E-2"/>
                  <c:y val="-6.561556022847971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42677025184935E-2"/>
                  <c:y val="-1.66457126843772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'ABR09'!$E$8:$E$14</c:f>
              <c:numCache>
                <c:formatCode>General</c:formatCode>
                <c:ptCount val="7"/>
                <c:pt idx="0">
                  <c:v>247</c:v>
                </c:pt>
                <c:pt idx="1">
                  <c:v>73</c:v>
                </c:pt>
                <c:pt idx="2">
                  <c:v>29</c:v>
                </c:pt>
                <c:pt idx="3">
                  <c:v>136</c:v>
                </c:pt>
                <c:pt idx="4">
                  <c:v>96</c:v>
                </c:pt>
                <c:pt idx="5">
                  <c:v>87</c:v>
                </c:pt>
                <c:pt idx="6">
                  <c:v>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37712"/>
        <c:axId val="503537152"/>
        <c:axId val="0"/>
      </c:bar3DChart>
      <c:catAx>
        <c:axId val="50353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3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3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37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1683386721431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316719755824809E-3"/>
                  <c:y val="8.53676884456060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2.688539442025898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75866557266222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540413865668303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074191660621875E-2"/>
                  <c:y val="-1.55657403909937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423455245664304E-2"/>
                  <c:y val="3.70655274071485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'MAI09'!$D$8:$D$14</c:f>
              <c:numCache>
                <c:formatCode>General</c:formatCode>
                <c:ptCount val="7"/>
                <c:pt idx="0">
                  <c:v>120</c:v>
                </c:pt>
                <c:pt idx="1">
                  <c:v>41</c:v>
                </c:pt>
                <c:pt idx="2">
                  <c:v>37</c:v>
                </c:pt>
                <c:pt idx="3">
                  <c:v>186</c:v>
                </c:pt>
                <c:pt idx="4">
                  <c:v>240</c:v>
                </c:pt>
                <c:pt idx="5">
                  <c:v>96</c:v>
                </c:pt>
                <c:pt idx="6">
                  <c:v>224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3.23274595622216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6.13656161264062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4.92670714777799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8647645679804056E-2"/>
                  <c:y val="-1.413585534120046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442854689892894E-2"/>
                  <c:y val="1.78455786166942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580430950804011E-2"/>
                  <c:y val="-3.389970245101154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42677025184935E-2"/>
                  <c:y val="-2.18074174416326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'MAI09'!$E$8:$E$14</c:f>
              <c:numCache>
                <c:formatCode>General</c:formatCode>
                <c:ptCount val="7"/>
                <c:pt idx="0">
                  <c:v>149</c:v>
                </c:pt>
                <c:pt idx="1">
                  <c:v>38</c:v>
                </c:pt>
                <c:pt idx="2">
                  <c:v>50</c:v>
                </c:pt>
                <c:pt idx="3">
                  <c:v>117</c:v>
                </c:pt>
                <c:pt idx="4">
                  <c:v>35</c:v>
                </c:pt>
                <c:pt idx="5">
                  <c:v>89</c:v>
                </c:pt>
                <c:pt idx="6">
                  <c:v>163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41072"/>
        <c:axId val="503540512"/>
        <c:axId val="0"/>
      </c:bar3DChart>
      <c:catAx>
        <c:axId val="50354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4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40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41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19797552041656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316719755824809E-3"/>
                  <c:y val="9.09739459269622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-9.2559549347364669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82353555483184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667974642186027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78686192254E-2"/>
                  <c:y val="-7.7329479373905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530860044363749E-2"/>
                  <c:y val="-3.04987924701721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'JUN09'!$D$8:$D$14</c:f>
              <c:numCache>
                <c:formatCode>General</c:formatCode>
                <c:ptCount val="7"/>
                <c:pt idx="0">
                  <c:v>100</c:v>
                </c:pt>
                <c:pt idx="1">
                  <c:v>26</c:v>
                </c:pt>
                <c:pt idx="2">
                  <c:v>22</c:v>
                </c:pt>
                <c:pt idx="3">
                  <c:v>185</c:v>
                </c:pt>
                <c:pt idx="4">
                  <c:v>158</c:v>
                </c:pt>
                <c:pt idx="5">
                  <c:v>160</c:v>
                </c:pt>
                <c:pt idx="6">
                  <c:v>35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895563144102329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8.40025541349387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4.86022459579779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8647645679804056E-2"/>
                  <c:y val="-3.255520272261137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832525607196247E-2"/>
                  <c:y val="8.79401718470486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560982447287583E-2"/>
                  <c:y val="5.80355380482574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42677025184935E-2"/>
                  <c:y val="-2.99881661553693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'JUN09'!$E$8:$E$14</c:f>
              <c:numCache>
                <c:formatCode>General</c:formatCode>
                <c:ptCount val="7"/>
                <c:pt idx="0">
                  <c:v>93</c:v>
                </c:pt>
                <c:pt idx="1">
                  <c:v>96</c:v>
                </c:pt>
                <c:pt idx="2">
                  <c:v>31</c:v>
                </c:pt>
                <c:pt idx="3">
                  <c:v>110</c:v>
                </c:pt>
                <c:pt idx="4">
                  <c:v>128</c:v>
                </c:pt>
                <c:pt idx="5">
                  <c:v>113</c:v>
                </c:pt>
                <c:pt idx="6">
                  <c:v>185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44432"/>
        <c:axId val="503543872"/>
        <c:axId val="0"/>
      </c:bar3DChart>
      <c:catAx>
        <c:axId val="50354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4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43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44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23942833151896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316719755824809E-3"/>
                  <c:y val="9.42917123797290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1306834309262031E-3"/>
                  <c:y val="-8.38922223620783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658395162344446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2717288843567456E-3"/>
                  <c:y val="1.02330637998346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78686192254E-2"/>
                  <c:y val="-6.89961888389023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530860044363749E-2"/>
                  <c:y val="-4.7091281419495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'JUL09'!$D$8:$D$14</c:f>
              <c:numCache>
                <c:formatCode>General</c:formatCode>
                <c:ptCount val="7"/>
                <c:pt idx="0">
                  <c:v>144</c:v>
                </c:pt>
                <c:pt idx="1">
                  <c:v>37</c:v>
                </c:pt>
                <c:pt idx="2">
                  <c:v>0</c:v>
                </c:pt>
                <c:pt idx="3">
                  <c:v>149</c:v>
                </c:pt>
                <c:pt idx="4">
                  <c:v>18</c:v>
                </c:pt>
                <c:pt idx="5">
                  <c:v>186</c:v>
                </c:pt>
                <c:pt idx="6">
                  <c:v>73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2.42905375099522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6.71180542827813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469620035813203E-2"/>
                  <c:y val="-4.69264033225437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-1.1860069593754775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832525607196247E-2"/>
                  <c:y val="9.48740768016631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101868107587E-2"/>
                  <c:y val="7.90161479129268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037099334545775E-2"/>
                  <c:y val="-9.787036404416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'JUL09'!$E$8:$E$14</c:f>
              <c:numCache>
                <c:formatCode>General</c:formatCode>
                <c:ptCount val="7"/>
                <c:pt idx="0">
                  <c:v>168</c:v>
                </c:pt>
                <c:pt idx="1">
                  <c:v>44</c:v>
                </c:pt>
                <c:pt idx="2">
                  <c:v>0</c:v>
                </c:pt>
                <c:pt idx="3">
                  <c:v>220</c:v>
                </c:pt>
                <c:pt idx="4">
                  <c:v>174</c:v>
                </c:pt>
                <c:pt idx="5">
                  <c:v>164</c:v>
                </c:pt>
                <c:pt idx="6">
                  <c:v>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47792"/>
        <c:axId val="503547232"/>
        <c:axId val="0"/>
      </c:bar3DChart>
      <c:catAx>
        <c:axId val="50354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4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47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477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16557189665348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1242671768832576E-3"/>
                  <c:y val="1.8712482798942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160490452712321E-3"/>
                  <c:y val="1.0486514136812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92361867319394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843101558610139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78686192254E-2"/>
                  <c:y val="-6.768962457476406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423455245664304E-2"/>
                  <c:y val="6.05413901802505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Geral2004!$D$8:$D$14</c:f>
              <c:numCache>
                <c:formatCode>General</c:formatCode>
                <c:ptCount val="7"/>
                <c:pt idx="0">
                  <c:v>446</c:v>
                </c:pt>
                <c:pt idx="1">
                  <c:v>276</c:v>
                </c:pt>
                <c:pt idx="2">
                  <c:v>202</c:v>
                </c:pt>
                <c:pt idx="3">
                  <c:v>690</c:v>
                </c:pt>
                <c:pt idx="4">
                  <c:v>246</c:v>
                </c:pt>
                <c:pt idx="5">
                  <c:v>500</c:v>
                </c:pt>
                <c:pt idx="6">
                  <c:v>272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2.89399585686719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792468698422092E-2"/>
                  <c:y val="4.06679359050581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913848385774253E-2"/>
                  <c:y val="1.469547567410926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5.960478526472086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832525607196247E-2"/>
                  <c:y val="1.189314835997032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101868107587E-2"/>
                  <c:y val="8.98749279014410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42677025184935E-2"/>
                  <c:y val="3.169367387909274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Geral2004!$E$8:$E$14</c:f>
              <c:numCache>
                <c:formatCode>General</c:formatCode>
                <c:ptCount val="7"/>
                <c:pt idx="0">
                  <c:v>546</c:v>
                </c:pt>
                <c:pt idx="1">
                  <c:v>275</c:v>
                </c:pt>
                <c:pt idx="2">
                  <c:v>144</c:v>
                </c:pt>
                <c:pt idx="3">
                  <c:v>594</c:v>
                </c:pt>
                <c:pt idx="4">
                  <c:v>263</c:v>
                </c:pt>
                <c:pt idx="5">
                  <c:v>333</c:v>
                </c:pt>
                <c:pt idx="6">
                  <c:v>255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455952"/>
        <c:axId val="503456512"/>
        <c:axId val="0"/>
      </c:bar3DChart>
      <c:catAx>
        <c:axId val="50345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5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456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55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248846230669901E-3"/>
                  <c:y val="1.018445917727544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316719755824809E-3"/>
                  <c:y val="1.02625002914731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1306834309262031E-3"/>
                  <c:y val="-8.07206365843315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76753659148075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51166169271816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78686192254E-2"/>
                  <c:y val="-5.63882954284965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423455245664304E-2"/>
                  <c:y val="3.58840606089097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'AGO09'!$D$8:$D$14</c:f>
              <c:numCache>
                <c:formatCode>General</c:formatCode>
                <c:ptCount val="7"/>
                <c:pt idx="0">
                  <c:v>110</c:v>
                </c:pt>
                <c:pt idx="1">
                  <c:v>23</c:v>
                </c:pt>
                <c:pt idx="2">
                  <c:v>2</c:v>
                </c:pt>
                <c:pt idx="3">
                  <c:v>171</c:v>
                </c:pt>
                <c:pt idx="4">
                  <c:v>243</c:v>
                </c:pt>
                <c:pt idx="5">
                  <c:v>141</c:v>
                </c:pt>
                <c:pt idx="6">
                  <c:v>204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32502443735536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5.33286940741368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4.60954857000331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3.85921814171326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832525607196247E-2"/>
                  <c:y val="9.36926100034243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101868107587E-2"/>
                  <c:y val="6.83963699156809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42677025184935E-2"/>
                  <c:y val="2.010987365137423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'AGO09'!$E$8:$E$14</c:f>
              <c:numCache>
                <c:formatCode>General</c:formatCode>
                <c:ptCount val="7"/>
                <c:pt idx="0">
                  <c:v>72</c:v>
                </c:pt>
                <c:pt idx="1">
                  <c:v>19</c:v>
                </c:pt>
                <c:pt idx="2">
                  <c:v>48</c:v>
                </c:pt>
                <c:pt idx="3">
                  <c:v>100</c:v>
                </c:pt>
                <c:pt idx="4">
                  <c:v>154</c:v>
                </c:pt>
                <c:pt idx="5">
                  <c:v>191</c:v>
                </c:pt>
                <c:pt idx="6">
                  <c:v>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51152"/>
        <c:axId val="503550592"/>
        <c:axId val="0"/>
      </c:bar3DChart>
      <c:catAx>
        <c:axId val="50355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5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5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51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46065483895544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316719755824809E-3"/>
                  <c:y val="8.61311866439192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160490452712321E-3"/>
                  <c:y val="7.07960847219569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8603317108725698E-3"/>
                  <c:y val="-2.582511658955077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918670703643956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78686192254E-2"/>
                  <c:y val="-5.19655083117277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423455245664304E-2"/>
                  <c:y val="6.34089118834424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'SET09'!$D$8:$D$14</c:f>
              <c:numCache>
                <c:formatCode>General</c:formatCode>
                <c:ptCount val="7"/>
                <c:pt idx="0">
                  <c:v>126</c:v>
                </c:pt>
                <c:pt idx="1">
                  <c:v>44</c:v>
                </c:pt>
                <c:pt idx="2">
                  <c:v>251</c:v>
                </c:pt>
                <c:pt idx="3">
                  <c:v>78</c:v>
                </c:pt>
                <c:pt idx="4">
                  <c:v>126</c:v>
                </c:pt>
                <c:pt idx="5">
                  <c:v>135</c:v>
                </c:pt>
                <c:pt idx="6">
                  <c:v>101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06919689864028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6.787954891474653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5.27801797212188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2.52453703662403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832525607196247E-2"/>
                  <c:y val="1.103817680649084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101868107587E-2"/>
                  <c:y val="9.46720234175390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42677025184935E-2"/>
                  <c:y val="-2.9807708858359835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'SET09'!$E$8:$E$14</c:f>
              <c:numCache>
                <c:formatCode>General</c:formatCode>
                <c:ptCount val="7"/>
                <c:pt idx="0">
                  <c:v>97</c:v>
                </c:pt>
                <c:pt idx="1">
                  <c:v>58</c:v>
                </c:pt>
                <c:pt idx="2">
                  <c:v>28</c:v>
                </c:pt>
                <c:pt idx="3">
                  <c:v>159</c:v>
                </c:pt>
                <c:pt idx="4">
                  <c:v>131</c:v>
                </c:pt>
                <c:pt idx="5">
                  <c:v>122</c:v>
                </c:pt>
                <c:pt idx="6">
                  <c:v>157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54512"/>
        <c:axId val="503553952"/>
        <c:axId val="0"/>
      </c:bar3DChart>
      <c:catAx>
        <c:axId val="50355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5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5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54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1848475991190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316719755824809E-3"/>
                  <c:y val="7.888269379499218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-1.18353808272049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8603317108725698E-3"/>
                  <c:y val="-2.43502615250675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5345065316771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78686192254E-2"/>
                  <c:y val="-6.22845602463383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530860044363749E-2"/>
                  <c:y val="-4.22956796857564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'OUT09'!$D$8:$D$14</c:f>
              <c:numCache>
                <c:formatCode>General</c:formatCode>
                <c:ptCount val="7"/>
                <c:pt idx="0">
                  <c:v>124</c:v>
                </c:pt>
                <c:pt idx="1">
                  <c:v>69</c:v>
                </c:pt>
                <c:pt idx="2">
                  <c:v>81</c:v>
                </c:pt>
                <c:pt idx="3">
                  <c:v>45</c:v>
                </c:pt>
                <c:pt idx="4">
                  <c:v>184</c:v>
                </c:pt>
                <c:pt idx="5">
                  <c:v>157</c:v>
                </c:pt>
                <c:pt idx="6">
                  <c:v>82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52226869143628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7.11723843624820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3.59202604268892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1.1604194398963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423406186376243E-2"/>
                  <c:y val="7.3228641417191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101868107587E-2"/>
                  <c:y val="7.46674529168403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42677025184935E-2"/>
                  <c:y val="-4.41479869674313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'OUT09'!$E$8:$E$14</c:f>
              <c:numCache>
                <c:formatCode>General</c:formatCode>
                <c:ptCount val="7"/>
                <c:pt idx="0">
                  <c:v>177</c:v>
                </c:pt>
                <c:pt idx="1">
                  <c:v>63</c:v>
                </c:pt>
                <c:pt idx="2">
                  <c:v>66</c:v>
                </c:pt>
                <c:pt idx="3">
                  <c:v>128</c:v>
                </c:pt>
                <c:pt idx="4">
                  <c:v>112</c:v>
                </c:pt>
                <c:pt idx="5">
                  <c:v>155</c:v>
                </c:pt>
                <c:pt idx="6">
                  <c:v>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57872"/>
        <c:axId val="503557312"/>
        <c:axId val="0"/>
      </c:bar3DChart>
      <c:catAx>
        <c:axId val="50355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5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57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57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082778479414945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390767742816764E-3"/>
                  <c:y val="7.710950575624752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-3.93039648466428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841998478012257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3791336830559411E-3"/>
                  <c:y val="3.5369560861698819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78686192254E-2"/>
                  <c:y val="-7.52989585373293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530860044363749E-2"/>
                  <c:y val="-3.01303354331028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'NOV09'!$D$8:$D$14</c:f>
              <c:numCache>
                <c:formatCode>General</c:formatCode>
                <c:ptCount val="7"/>
                <c:pt idx="0">
                  <c:v>154</c:v>
                </c:pt>
                <c:pt idx="1">
                  <c:v>0</c:v>
                </c:pt>
                <c:pt idx="2">
                  <c:v>98</c:v>
                </c:pt>
                <c:pt idx="3">
                  <c:v>128</c:v>
                </c:pt>
                <c:pt idx="4">
                  <c:v>3</c:v>
                </c:pt>
                <c:pt idx="5">
                  <c:v>150</c:v>
                </c:pt>
                <c:pt idx="6">
                  <c:v>32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07132781585111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6.4590091313129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913848385774253E-2"/>
                  <c:y val="1.140349305777059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8667094183320595E-2"/>
                  <c:y val="-7.01010539620938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442854689892894E-2"/>
                  <c:y val="1.30374893310473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560982447287583E-2"/>
                  <c:y val="3.74055641510425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42677025184935E-2"/>
                  <c:y val="-4.4332215485965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'NOV09'!$E$8:$E$14</c:f>
              <c:numCache>
                <c:formatCode>General</c:formatCode>
                <c:ptCount val="7"/>
                <c:pt idx="0">
                  <c:v>81</c:v>
                </c:pt>
                <c:pt idx="1">
                  <c:v>39</c:v>
                </c:pt>
                <c:pt idx="2">
                  <c:v>137</c:v>
                </c:pt>
                <c:pt idx="3">
                  <c:v>62</c:v>
                </c:pt>
                <c:pt idx="4">
                  <c:v>53</c:v>
                </c:pt>
                <c:pt idx="5">
                  <c:v>115</c:v>
                </c:pt>
                <c:pt idx="6">
                  <c:v>158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61232"/>
        <c:axId val="503560672"/>
        <c:axId val="0"/>
      </c:bar3DChart>
      <c:catAx>
        <c:axId val="50356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6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6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61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2166453920893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316719755824809E-3"/>
                  <c:y val="9.53721524859055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4.0405554613152526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104506796462693E-3"/>
                  <c:y val="-1.92078559719825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3791336830559411E-3"/>
                  <c:y val="-6.0795648717595094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074191660621875E-2"/>
                  <c:y val="-1.445786897163886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423455245664304E-2"/>
                  <c:y val="4.46988643316947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'DEZ09'!$D$8:$D$14</c:f>
              <c:numCache>
                <c:formatCode>General</c:formatCode>
                <c:ptCount val="7"/>
                <c:pt idx="0">
                  <c:v>109</c:v>
                </c:pt>
                <c:pt idx="1">
                  <c:v>15</c:v>
                </c:pt>
                <c:pt idx="2">
                  <c:v>36</c:v>
                </c:pt>
                <c:pt idx="3">
                  <c:v>115</c:v>
                </c:pt>
                <c:pt idx="4">
                  <c:v>2</c:v>
                </c:pt>
                <c:pt idx="5">
                  <c:v>47</c:v>
                </c:pt>
                <c:pt idx="6">
                  <c:v>122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19688154966566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6.86574305852624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4.24259996959524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8667094183320595E-2"/>
                  <c:y val="-5.97108296596608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8388297257235307E-2"/>
                  <c:y val="-7.88294093714136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101868107587E-2"/>
                  <c:y val="7.70342224526935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037099334545775E-2"/>
                  <c:y val="-1.0118813049693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'DEZ09'!$E$8:$E$14</c:f>
              <c:numCache>
                <c:formatCode>General</c:formatCode>
                <c:ptCount val="7"/>
                <c:pt idx="0">
                  <c:v>161</c:v>
                </c:pt>
                <c:pt idx="1">
                  <c:v>46</c:v>
                </c:pt>
                <c:pt idx="2">
                  <c:v>56</c:v>
                </c:pt>
                <c:pt idx="3">
                  <c:v>31</c:v>
                </c:pt>
                <c:pt idx="4">
                  <c:v>4</c:v>
                </c:pt>
                <c:pt idx="5">
                  <c:v>127</c:v>
                </c:pt>
                <c:pt idx="6">
                  <c:v>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64592"/>
        <c:axId val="503564032"/>
        <c:axId val="0"/>
      </c:bar3DChart>
      <c:catAx>
        <c:axId val="50356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6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64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64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213756391693767"/>
          <c:w val="0.82643524699599469"/>
          <c:h val="0.654962686504578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936717022521743E-2"/>
                  <c:y val="4.21941593308303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3085408716436493E-4"/>
                  <c:y val="5.19116595546836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5550637945956999E-3"/>
                  <c:y val="1.26918601471693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7219740055856565E-3"/>
                  <c:y val="1.13338841352900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102376221663863E-2"/>
                  <c:y val="-1.11038163918999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472272741608083E-2"/>
                  <c:y val="9.57569723798388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6.1793677659450633E-3"/>
                  <c:y val="4.433409575375211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840000" vert="horz" wrap="square" lIns="38100" tIns="19050" rIns="38100" bIns="19050" anchor="ctr">
                <a:spAutoFit/>
              </a:bodyPr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Geral2009!$D$8:$D$14</c:f>
              <c:numCache>
                <c:formatCode>General</c:formatCode>
                <c:ptCount val="7"/>
                <c:pt idx="0">
                  <c:v>1679</c:v>
                </c:pt>
                <c:pt idx="1">
                  <c:v>344</c:v>
                </c:pt>
                <c:pt idx="2">
                  <c:v>778</c:v>
                </c:pt>
                <c:pt idx="3">
                  <c:v>1523</c:v>
                </c:pt>
                <c:pt idx="4">
                  <c:v>1463</c:v>
                </c:pt>
                <c:pt idx="5">
                  <c:v>1365</c:v>
                </c:pt>
                <c:pt idx="6">
                  <c:v>1203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8819878823558295E-2"/>
                  <c:y val="2.77766751437888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5077566238799668E-3"/>
                  <c:y val="5.6812056108002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88833405170151E-2"/>
                  <c:y val="5.02360606576312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7604960594878956E-2"/>
                  <c:y val="9.980827646647180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645084084115597E-2"/>
                  <c:y val="1.190196523755550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9701053723424751E-2"/>
                  <c:y val="5.7040056269161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9060269335492037E-2"/>
                  <c:y val="8.25895542572262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Geral2009!$E$8:$E$14</c:f>
              <c:numCache>
                <c:formatCode>General</c:formatCode>
                <c:ptCount val="7"/>
                <c:pt idx="0">
                  <c:v>1635</c:v>
                </c:pt>
                <c:pt idx="1">
                  <c:v>865</c:v>
                </c:pt>
                <c:pt idx="2">
                  <c:v>480</c:v>
                </c:pt>
                <c:pt idx="3">
                  <c:v>1220</c:v>
                </c:pt>
                <c:pt idx="4">
                  <c:v>1087</c:v>
                </c:pt>
                <c:pt idx="5">
                  <c:v>1354</c:v>
                </c:pt>
                <c:pt idx="6">
                  <c:v>1357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67952"/>
        <c:axId val="503567392"/>
        <c:axId val="0"/>
      </c:bar3DChart>
      <c:catAx>
        <c:axId val="50356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6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67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67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678960090463004"/>
          <c:w val="0.95192052024424789"/>
          <c:h val="0.984221883331777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3519942418414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6572613002813234E-3"/>
                  <c:y val="-8.704288431454075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1797427190759482E-3"/>
                  <c:y val="-1.00307461369157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731680736169788E-3"/>
                  <c:y val="-3.44582589203032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2248807684085897E-3"/>
                  <c:y val="-8.201512780669715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54323349768195E-2"/>
                  <c:y val="-8.81581859501006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945411029228893E-2"/>
                  <c:y val="-1.30673592609346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'JAN10'!$D$8:$D$14</c:f>
              <c:numCache>
                <c:formatCode>General</c:formatCode>
                <c:ptCount val="7"/>
                <c:pt idx="0">
                  <c:v>123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195</c:v>
                </c:pt>
                <c:pt idx="6">
                  <c:v>1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08007527096546E-2"/>
                  <c:y val="-1.54944815267323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970942884475791E-2"/>
                  <c:y val="-1.7021201075694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823197333978051E-2"/>
                  <c:y val="-6.28388666788359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83618753263318E-2"/>
                  <c:y val="-1.7021201075694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258006300614213E-2"/>
                  <c:y val="-5.515395632668916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461395596578523E-2"/>
                  <c:y val="-1.726516513314479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259092613423252E-2"/>
                  <c:y val="-2.00746401736175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'JAN10'!$E$8:$E$14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62</c:v>
                </c:pt>
                <c:pt idx="5">
                  <c:v>83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571312"/>
        <c:axId val="503570752"/>
        <c:axId val="0"/>
      </c:bar3DChart>
      <c:catAx>
        <c:axId val="50357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7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57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571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27375082787559E-3"/>
                  <c:y val="3.1665143596781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5498565015821279E-3"/>
                  <c:y val="7.06366321362571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723379203767527E-3"/>
                  <c:y val="-1.4540545844343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0805728723161743E-3"/>
                  <c:y val="-2.48771576487115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0100711710101709E-3"/>
                  <c:y val="1.422209027917901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54323349768195E-2"/>
                  <c:y val="-4.28761960821535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838006230529587E-2"/>
                  <c:y val="-4.44039014337493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'FEV10'!$D$8:$D$14</c:f>
              <c:numCache>
                <c:formatCode>General</c:formatCode>
                <c:ptCount val="7"/>
                <c:pt idx="0">
                  <c:v>96</c:v>
                </c:pt>
                <c:pt idx="1">
                  <c:v>93</c:v>
                </c:pt>
                <c:pt idx="2">
                  <c:v>69</c:v>
                </c:pt>
                <c:pt idx="3">
                  <c:v>60</c:v>
                </c:pt>
                <c:pt idx="4">
                  <c:v>310</c:v>
                </c:pt>
                <c:pt idx="5">
                  <c:v>108</c:v>
                </c:pt>
                <c:pt idx="6">
                  <c:v>76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3.9184520040637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025500317133267E-2"/>
                  <c:y val="-7.0004934468118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267425683939045E-2"/>
                  <c:y val="1.326596214604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7806103676292739E-2"/>
                  <c:y val="3.28862833800209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258006300614213E-2"/>
                  <c:y val="-1.030916218167623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851066513881987E-2"/>
                  <c:y val="8.16349366930434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6313650046080727E-2"/>
                  <c:y val="-9.397415636918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'FEV10'!$E$8:$E$14</c:f>
              <c:numCache>
                <c:formatCode>General</c:formatCode>
                <c:ptCount val="7"/>
                <c:pt idx="0">
                  <c:v>171</c:v>
                </c:pt>
                <c:pt idx="1">
                  <c:v>50</c:v>
                </c:pt>
                <c:pt idx="2">
                  <c:v>145</c:v>
                </c:pt>
                <c:pt idx="3">
                  <c:v>128</c:v>
                </c:pt>
                <c:pt idx="4">
                  <c:v>87</c:v>
                </c:pt>
                <c:pt idx="5">
                  <c:v>136</c:v>
                </c:pt>
                <c:pt idx="6">
                  <c:v>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458192"/>
        <c:axId val="503457632"/>
        <c:axId val="0"/>
      </c:bar3DChart>
      <c:catAx>
        <c:axId val="50345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5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45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58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23651758352674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5498565015821279E-3"/>
                  <c:y val="7.47080582094779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723379203767527E-3"/>
                  <c:y val="-3.639021841744858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879776710153976E-3"/>
                  <c:y val="-1.7898270045046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0100711710101709E-3"/>
                  <c:y val="1.615282042256896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54323349768195E-2"/>
                  <c:y val="-4.90079456254605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838006230529587E-2"/>
                  <c:y val="-5.00803235714864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'MAR10'!$D$8:$D$14</c:f>
              <c:numCache>
                <c:formatCode>General</c:formatCode>
                <c:ptCount val="7"/>
                <c:pt idx="0">
                  <c:v>161</c:v>
                </c:pt>
                <c:pt idx="1">
                  <c:v>61</c:v>
                </c:pt>
                <c:pt idx="2">
                  <c:v>46</c:v>
                </c:pt>
                <c:pt idx="3">
                  <c:v>204</c:v>
                </c:pt>
                <c:pt idx="4">
                  <c:v>193</c:v>
                </c:pt>
                <c:pt idx="5">
                  <c:v>103</c:v>
                </c:pt>
                <c:pt idx="6">
                  <c:v>64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2.31478474272973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6932392796724E-2"/>
                  <c:y val="-3.25548380287495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267425683939045E-2"/>
                  <c:y val="1.153614190632989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7806103676292739E-2"/>
                  <c:y val="1.51347571436883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258006300614213E-2"/>
                  <c:y val="-6.491630371646668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461395596578523E-2"/>
                  <c:y val="-1.91373245598284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6313650046080727E-2"/>
                  <c:y val="-1.067476088538477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'MAR10'!$E$8:$E$14</c:f>
              <c:numCache>
                <c:formatCode>General</c:formatCode>
                <c:ptCount val="7"/>
                <c:pt idx="0">
                  <c:v>188</c:v>
                </c:pt>
                <c:pt idx="1">
                  <c:v>111</c:v>
                </c:pt>
                <c:pt idx="2">
                  <c:v>147</c:v>
                </c:pt>
                <c:pt idx="3">
                  <c:v>151</c:v>
                </c:pt>
                <c:pt idx="4">
                  <c:v>93</c:v>
                </c:pt>
                <c:pt idx="5">
                  <c:v>67</c:v>
                </c:pt>
                <c:pt idx="6">
                  <c:v>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3993968"/>
        <c:axId val="513997328"/>
        <c:axId val="0"/>
      </c:bar3DChart>
      <c:catAx>
        <c:axId val="51399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399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399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3993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96315567127485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6572613002813234E-3"/>
                  <c:y val="-2.060581923744388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1797427190759482E-3"/>
                  <c:y val="-9.10129369974217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879776710153976E-3"/>
                  <c:y val="-1.82944268965205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0100711710101709E-3"/>
                  <c:y val="1.6744224221838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650638296381285E-2"/>
                  <c:y val="-1.628960501204445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838006230529587E-2"/>
                  <c:y val="-4.67311573213876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'ABR10'!$D$8:$D$14</c:f>
              <c:numCache>
                <c:formatCode>General</c:formatCode>
                <c:ptCount val="7"/>
                <c:pt idx="0">
                  <c:v>131</c:v>
                </c:pt>
                <c:pt idx="1">
                  <c:v>4</c:v>
                </c:pt>
                <c:pt idx="2">
                  <c:v>1</c:v>
                </c:pt>
                <c:pt idx="3">
                  <c:v>220</c:v>
                </c:pt>
                <c:pt idx="4">
                  <c:v>146</c:v>
                </c:pt>
                <c:pt idx="5">
                  <c:v>88</c:v>
                </c:pt>
                <c:pt idx="6">
                  <c:v>89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2.31478474272973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025500317133267E-2"/>
                  <c:y val="-5.701377043284283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87775476663547E-2"/>
                  <c:y val="4.5895029479733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7806103676292739E-2"/>
                  <c:y val="4.558798683825310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258006300614213E-2"/>
                  <c:y val="3.44260926097823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851066513881987E-2"/>
                  <c:y val="7.9496075793420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5885082121744073E-2"/>
                  <c:y val="-6.3089229007983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'ABR10'!$E$8:$E$14</c:f>
              <c:numCache>
                <c:formatCode>General</c:formatCode>
                <c:ptCount val="7"/>
                <c:pt idx="0">
                  <c:v>188</c:v>
                </c:pt>
                <c:pt idx="1">
                  <c:v>35</c:v>
                </c:pt>
                <c:pt idx="2">
                  <c:v>51</c:v>
                </c:pt>
                <c:pt idx="3">
                  <c:v>186</c:v>
                </c:pt>
                <c:pt idx="4">
                  <c:v>76</c:v>
                </c:pt>
                <c:pt idx="5">
                  <c:v>130</c:v>
                </c:pt>
                <c:pt idx="6">
                  <c:v>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54928"/>
        <c:axId val="514254368"/>
        <c:axId val="0"/>
      </c:bar3DChart>
      <c:catAx>
        <c:axId val="51425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5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54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54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749071785313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1242671768832576E-3"/>
                  <c:y val="2.073405814971357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160490452712321E-3"/>
                  <c:y val="1.11874552557394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0751413082709886E-3"/>
                  <c:y val="-7.86468183195130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2.00057418650811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78686192254E-2"/>
                  <c:y val="-4.75119189105701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423455245664304E-2"/>
                  <c:y val="7.51663769757393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Geral2005!$D$8:$D$14</c:f>
              <c:numCache>
                <c:formatCode>General</c:formatCode>
                <c:ptCount val="7"/>
                <c:pt idx="0">
                  <c:v>570</c:v>
                </c:pt>
                <c:pt idx="1">
                  <c:v>281</c:v>
                </c:pt>
                <c:pt idx="2">
                  <c:v>276</c:v>
                </c:pt>
                <c:pt idx="3">
                  <c:v>1422</c:v>
                </c:pt>
                <c:pt idx="4">
                  <c:v>319</c:v>
                </c:pt>
                <c:pt idx="5">
                  <c:v>789</c:v>
                </c:pt>
                <c:pt idx="6">
                  <c:v>434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5.38974247502656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792468698422092E-2"/>
                  <c:y val="4.62298441479451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913848385774253E-2"/>
                  <c:y val="1.50050366334396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446436017927635E-2"/>
                  <c:y val="9.32713949165040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832525607196247E-2"/>
                  <c:y val="1.194418832344786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359772785411162E-2"/>
                  <c:y val="1.73492315491216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42677025184935E-2"/>
                  <c:y val="5.8430410827871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Geral2005!$E$8:$E$14</c:f>
              <c:numCache>
                <c:formatCode>General</c:formatCode>
                <c:ptCount val="7"/>
                <c:pt idx="0">
                  <c:v>644</c:v>
                </c:pt>
                <c:pt idx="1">
                  <c:v>227</c:v>
                </c:pt>
                <c:pt idx="2">
                  <c:v>310</c:v>
                </c:pt>
                <c:pt idx="3">
                  <c:v>1424</c:v>
                </c:pt>
                <c:pt idx="4">
                  <c:v>302</c:v>
                </c:pt>
                <c:pt idx="5">
                  <c:v>1018</c:v>
                </c:pt>
                <c:pt idx="6">
                  <c:v>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462672"/>
        <c:axId val="503463232"/>
        <c:axId val="0"/>
      </c:bar3DChart>
      <c:catAx>
        <c:axId val="50346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6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463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62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229534099666034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6572613002813234E-3"/>
                  <c:y val="3.912089194136785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64933121677585E-3"/>
                  <c:y val="6.855564751208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879776710153976E-3"/>
                  <c:y val="-1.763298790200866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3248180426044714E-3"/>
                  <c:y val="1.19522077579134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200519327607474E-2"/>
                  <c:y val="-8.8861282197472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838006230529587E-2"/>
                  <c:y val="-5.20621096120317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'MAI10'!$D$8:$D$14</c:f>
              <c:numCache>
                <c:formatCode>General</c:formatCode>
                <c:ptCount val="7"/>
                <c:pt idx="0">
                  <c:v>133</c:v>
                </c:pt>
                <c:pt idx="1">
                  <c:v>3</c:v>
                </c:pt>
                <c:pt idx="2">
                  <c:v>160</c:v>
                </c:pt>
                <c:pt idx="3">
                  <c:v>201</c:v>
                </c:pt>
                <c:pt idx="4">
                  <c:v>111</c:v>
                </c:pt>
                <c:pt idx="5">
                  <c:v>115</c:v>
                </c:pt>
                <c:pt idx="6">
                  <c:v>72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1.78442081328963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025500317133267E-2"/>
                  <c:y val="-5.50319843922974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87775476663547E-2"/>
                  <c:y val="2.0720907353733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7806103676292739E-2"/>
                  <c:y val="3.03433195081235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647677217917788E-2"/>
                  <c:y val="1.033574437023546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851066513881987E-2"/>
                  <c:y val="7.9496075793420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6313650046080727E-2"/>
                  <c:y val="-1.147020660122753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'MAI10'!$E$8:$E$14</c:f>
              <c:numCache>
                <c:formatCode>General</c:formatCode>
                <c:ptCount val="7"/>
                <c:pt idx="0">
                  <c:v>194</c:v>
                </c:pt>
                <c:pt idx="1">
                  <c:v>27</c:v>
                </c:pt>
                <c:pt idx="2">
                  <c:v>91</c:v>
                </c:pt>
                <c:pt idx="3">
                  <c:v>105</c:v>
                </c:pt>
                <c:pt idx="4">
                  <c:v>103</c:v>
                </c:pt>
                <c:pt idx="5">
                  <c:v>130</c:v>
                </c:pt>
                <c:pt idx="6">
                  <c:v>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51008"/>
        <c:axId val="514252688"/>
        <c:axId val="0"/>
      </c:bar3DChart>
      <c:catAx>
        <c:axId val="51425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5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52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51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27375082787559E-3"/>
                  <c:y val="1.18843830746888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6572613002813234E-3"/>
                  <c:y val="-8.201512780669715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723379203767527E-3"/>
                  <c:y val="-3.3582687482421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879776710153976E-3"/>
                  <c:y val="-1.97374172892298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0100711710101709E-3"/>
                  <c:y val="1.5243125615558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54323349768195E-2"/>
                  <c:y val="-5.77703777838212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838006230529587E-2"/>
                  <c:y val="-3.99485076372252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'JUN10'!$D$8:$D$14</c:f>
              <c:numCache>
                <c:formatCode>General</c:formatCode>
                <c:ptCount val="7"/>
                <c:pt idx="0">
                  <c:v>93</c:v>
                </c:pt>
                <c:pt idx="1">
                  <c:v>3</c:v>
                </c:pt>
                <c:pt idx="2">
                  <c:v>95</c:v>
                </c:pt>
                <c:pt idx="3">
                  <c:v>181</c:v>
                </c:pt>
                <c:pt idx="4">
                  <c:v>173</c:v>
                </c:pt>
                <c:pt idx="5">
                  <c:v>103</c:v>
                </c:pt>
                <c:pt idx="6">
                  <c:v>57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3.35262295855252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025500317133267E-2"/>
                  <c:y val="-6.758972889270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267425683939045E-2"/>
                  <c:y val="1.02805678129238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7806103676292739E-2"/>
                  <c:y val="7.180299985261228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258006300614213E-2"/>
                  <c:y val="1.89876911035023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441947093061984E-2"/>
                  <c:y val="5.32106913597587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6313650046080727E-2"/>
                  <c:y val="-1.09371113721632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'JUN10'!$E$8:$E$14</c:f>
              <c:numCache>
                <c:formatCode>General</c:formatCode>
                <c:ptCount val="7"/>
                <c:pt idx="0">
                  <c:v>103</c:v>
                </c:pt>
                <c:pt idx="1">
                  <c:v>56</c:v>
                </c:pt>
                <c:pt idx="2">
                  <c:v>152</c:v>
                </c:pt>
                <c:pt idx="3">
                  <c:v>128</c:v>
                </c:pt>
                <c:pt idx="4">
                  <c:v>26</c:v>
                </c:pt>
                <c:pt idx="5">
                  <c:v>119</c:v>
                </c:pt>
                <c:pt idx="6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47648"/>
        <c:axId val="514249328"/>
        <c:axId val="0"/>
      </c:bar3DChart>
      <c:catAx>
        <c:axId val="51424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4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4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47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2560843507153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6572613002813234E-3"/>
                  <c:y val="-5.125958767944374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723379203767527E-3"/>
                  <c:y val="-3.10688092285007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879776710153976E-3"/>
                  <c:y val="-1.89431896468744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1174759697093942E-3"/>
                  <c:y val="8.74491947103004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54323349768195E-2"/>
                  <c:y val="-7.80313251086840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730601431830363E-2"/>
                  <c:y val="1.62003077896466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'JUL10'!$D$8:$D$14</c:f>
              <c:numCache>
                <c:formatCode>General</c:formatCode>
                <c:ptCount val="7"/>
                <c:pt idx="0">
                  <c:v>142</c:v>
                </c:pt>
                <c:pt idx="1">
                  <c:v>1</c:v>
                </c:pt>
                <c:pt idx="2">
                  <c:v>99</c:v>
                </c:pt>
                <c:pt idx="3">
                  <c:v>160</c:v>
                </c:pt>
                <c:pt idx="4">
                  <c:v>34</c:v>
                </c:pt>
                <c:pt idx="5">
                  <c:v>157</c:v>
                </c:pt>
                <c:pt idx="6">
                  <c:v>162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-1.277199806788857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025500317133267E-2"/>
                  <c:y val="-6.02575841846134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87775476663547E-2"/>
                  <c:y val="3.85042516464583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7416432758989275E-2"/>
                  <c:y val="-8.45459587914320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258006300614213E-2"/>
                  <c:y val="-3.223455150129150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851066513881987E-2"/>
                  <c:y val="6.00187419987443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259092613423252E-2"/>
                  <c:y val="-2.01698275005405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'JUL10'!$E$8:$E$14</c:f>
              <c:numCache>
                <c:formatCode>General</c:formatCode>
                <c:ptCount val="7"/>
                <c:pt idx="0">
                  <c:v>170</c:v>
                </c:pt>
                <c:pt idx="1">
                  <c:v>26</c:v>
                </c:pt>
                <c:pt idx="2">
                  <c:v>28</c:v>
                </c:pt>
                <c:pt idx="3">
                  <c:v>96</c:v>
                </c:pt>
                <c:pt idx="4">
                  <c:v>59</c:v>
                </c:pt>
                <c:pt idx="5">
                  <c:v>153</c:v>
                </c:pt>
                <c:pt idx="6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44288"/>
        <c:axId val="514245968"/>
        <c:axId val="0"/>
      </c:bar3DChart>
      <c:catAx>
        <c:axId val="51424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4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4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44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9558472303507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424517028829602E-3"/>
                  <c:y val="1.490728606971132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723379203767527E-3"/>
                  <c:y val="-2.531069568344432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879776710153976E-3"/>
                  <c:y val="-1.606133189291854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0100711710101709E-3"/>
                  <c:y val="1.413525220449418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54323349768195E-2"/>
                  <c:y val="-4.24959566521735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838006230529587E-2"/>
                  <c:y val="-4.3802453104454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'AGO10'!$D$8:$D$14</c:f>
              <c:numCache>
                <c:formatCode>General</c:formatCode>
                <c:ptCount val="7"/>
                <c:pt idx="0">
                  <c:v>193</c:v>
                </c:pt>
                <c:pt idx="1">
                  <c:v>275</c:v>
                </c:pt>
                <c:pt idx="2">
                  <c:v>56</c:v>
                </c:pt>
                <c:pt idx="3">
                  <c:v>145</c:v>
                </c:pt>
                <c:pt idx="4">
                  <c:v>297</c:v>
                </c:pt>
                <c:pt idx="5">
                  <c:v>109</c:v>
                </c:pt>
                <c:pt idx="6">
                  <c:v>51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3.50345565378777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025500317133267E-2"/>
                  <c:y val="-7.02698633193231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267425683939045E-2"/>
                  <c:y val="1.26972245387321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7806103676292739E-2"/>
                  <c:y val="-3.569140289327790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258006300614213E-2"/>
                  <c:y val="1.479200408250202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851066513881987E-2"/>
                  <c:y val="8.06751089097151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6703320963384191E-2"/>
                  <c:y val="-1.24436166223710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'AGO10'!$E$8:$E$14</c:f>
              <c:numCache>
                <c:formatCode>General</c:formatCode>
                <c:ptCount val="7"/>
                <c:pt idx="0">
                  <c:v>168</c:v>
                </c:pt>
                <c:pt idx="1">
                  <c:v>60</c:v>
                </c:pt>
                <c:pt idx="2">
                  <c:v>171</c:v>
                </c:pt>
                <c:pt idx="3">
                  <c:v>278</c:v>
                </c:pt>
                <c:pt idx="4">
                  <c:v>47</c:v>
                </c:pt>
                <c:pt idx="5">
                  <c:v>121</c:v>
                </c:pt>
                <c:pt idx="6">
                  <c:v>153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40928"/>
        <c:axId val="514242608"/>
        <c:axId val="0"/>
      </c:bar3DChart>
      <c:catAx>
        <c:axId val="51424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4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42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40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04870956692166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6572613002813234E-3"/>
                  <c:y val="-7.866996868928397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64933121677585E-3"/>
                  <c:y val="5.82320786607904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0805728723161743E-3"/>
                  <c:y val="-2.548630555324788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0100711710101709E-3"/>
                  <c:y val="1.465984363401121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54323349768195E-2"/>
                  <c:y val="-7.91726807457645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730601431830363E-2"/>
                  <c:y val="3.02095623691291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'SET10'!$D$8:$D$14</c:f>
              <c:numCache>
                <c:formatCode>General</c:formatCode>
                <c:ptCount val="7"/>
                <c:pt idx="0">
                  <c:v>130</c:v>
                </c:pt>
                <c:pt idx="1">
                  <c:v>4</c:v>
                </c:pt>
                <c:pt idx="2">
                  <c:v>126</c:v>
                </c:pt>
                <c:pt idx="3">
                  <c:v>40</c:v>
                </c:pt>
                <c:pt idx="4">
                  <c:v>147</c:v>
                </c:pt>
                <c:pt idx="5">
                  <c:v>126</c:v>
                </c:pt>
                <c:pt idx="6">
                  <c:v>138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1.12846314947089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025500317133267E-2"/>
                  <c:y val="-6.817663441301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267425683939045E-2"/>
                  <c:y val="1.0007163852164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7806103676292739E-2"/>
                  <c:y val="-8.891958811990376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258006300614213E-2"/>
                  <c:y val="7.740697253812501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851066513881987E-2"/>
                  <c:y val="5.38514062715272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6313650046080727E-2"/>
                  <c:y val="-1.261985377782328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'SET10'!$E$8:$E$14</c:f>
              <c:numCache>
                <c:formatCode>General</c:formatCode>
                <c:ptCount val="7"/>
                <c:pt idx="0">
                  <c:v>122</c:v>
                </c:pt>
                <c:pt idx="1">
                  <c:v>42</c:v>
                </c:pt>
                <c:pt idx="2">
                  <c:v>145</c:v>
                </c:pt>
                <c:pt idx="3">
                  <c:v>135</c:v>
                </c:pt>
                <c:pt idx="4">
                  <c:v>40</c:v>
                </c:pt>
                <c:pt idx="5">
                  <c:v>143</c:v>
                </c:pt>
                <c:pt idx="6">
                  <c:v>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37568"/>
        <c:axId val="514239248"/>
        <c:axId val="0"/>
      </c:bar3DChart>
      <c:catAx>
        <c:axId val="5142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3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3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37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348401190771838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424517028829602E-3"/>
                  <c:y val="1.915521799176386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64933121677585E-3"/>
                  <c:y val="8.83968137810947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0805728723161743E-3"/>
                  <c:y val="-2.47914149675619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1174759697093942E-3"/>
                  <c:y val="7.99803773749396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650638296381285E-2"/>
                  <c:y val="-1.533236393958026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945411029228893E-2"/>
                  <c:y val="-1.245346653187691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'OUT10'!$D$8:$D$14</c:f>
              <c:numCache>
                <c:formatCode>General</c:formatCode>
                <c:ptCount val="7"/>
                <c:pt idx="0">
                  <c:v>170</c:v>
                </c:pt>
                <c:pt idx="1">
                  <c:v>105</c:v>
                </c:pt>
                <c:pt idx="2">
                  <c:v>206</c:v>
                </c:pt>
                <c:pt idx="3">
                  <c:v>92</c:v>
                </c:pt>
                <c:pt idx="4">
                  <c:v>64</c:v>
                </c:pt>
                <c:pt idx="5">
                  <c:v>91</c:v>
                </c:pt>
                <c:pt idx="6">
                  <c:v>3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4.95427669498929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025500317133267E-2"/>
                  <c:y val="-6.13411749882669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87775476663547E-2"/>
                  <c:y val="3.89168070602833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7416432758989275E-2"/>
                  <c:y val="-6.76190454552973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647677217917788E-2"/>
                  <c:y val="7.43097027493835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461395596578523E-2"/>
                  <c:y val="-8.895882011705140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6313650046080727E-2"/>
                  <c:y val="-9.3550149092549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'OUT10'!$E$8:$E$14</c:f>
              <c:numCache>
                <c:formatCode>General</c:formatCode>
                <c:ptCount val="7"/>
                <c:pt idx="0">
                  <c:v>132</c:v>
                </c:pt>
                <c:pt idx="1">
                  <c:v>51</c:v>
                </c:pt>
                <c:pt idx="2">
                  <c:v>89</c:v>
                </c:pt>
                <c:pt idx="3">
                  <c:v>94</c:v>
                </c:pt>
                <c:pt idx="4">
                  <c:v>456</c:v>
                </c:pt>
                <c:pt idx="5">
                  <c:v>59</c:v>
                </c:pt>
                <c:pt idx="6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34208"/>
        <c:axId val="514235888"/>
        <c:axId val="0"/>
      </c:bar3DChart>
      <c:catAx>
        <c:axId val="51423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3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3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34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3017166767630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5498565015821279E-3"/>
                  <c:y val="7.12838039837919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64933121677585E-3"/>
                  <c:y val="7.77915387586412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879776710153976E-3"/>
                  <c:y val="-1.906646076173770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1174759697093942E-3"/>
                  <c:y val="7.41394237914822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650638296381285E-2"/>
                  <c:y val="-1.605797481681589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838006230529587E-2"/>
                  <c:y val="-3.6255596267009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'NOV10'!$D$8:$D$14</c:f>
              <c:numCache>
                <c:formatCode>General</c:formatCode>
                <c:ptCount val="7"/>
                <c:pt idx="0">
                  <c:v>180</c:v>
                </c:pt>
                <c:pt idx="1">
                  <c:v>79</c:v>
                </c:pt>
                <c:pt idx="2">
                  <c:v>138</c:v>
                </c:pt>
                <c:pt idx="3">
                  <c:v>286</c:v>
                </c:pt>
                <c:pt idx="4">
                  <c:v>59</c:v>
                </c:pt>
                <c:pt idx="5">
                  <c:v>99</c:v>
                </c:pt>
                <c:pt idx="6">
                  <c:v>73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16256495975391E-2"/>
                  <c:y val="-4.62767778759656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025500317133267E-2"/>
                  <c:y val="-7.69866542362735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267425683939045E-2"/>
                  <c:y val="1.29666831097998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87864834652622E-2"/>
                  <c:y val="-2.89257818593973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647677217917788E-2"/>
                  <c:y val="8.77119644543469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851066513881987E-2"/>
                  <c:y val="8.65453790557634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6313650046080727E-2"/>
                  <c:y val="-1.00804254298557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'NOV10'!$E$8:$E$14</c:f>
              <c:numCache>
                <c:formatCode>General</c:formatCode>
                <c:ptCount val="7"/>
                <c:pt idx="0">
                  <c:v>47</c:v>
                </c:pt>
                <c:pt idx="1">
                  <c:v>91</c:v>
                </c:pt>
                <c:pt idx="2">
                  <c:v>104</c:v>
                </c:pt>
                <c:pt idx="3">
                  <c:v>111</c:v>
                </c:pt>
                <c:pt idx="4">
                  <c:v>184</c:v>
                </c:pt>
                <c:pt idx="5">
                  <c:v>128</c:v>
                </c:pt>
                <c:pt idx="6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30848"/>
        <c:axId val="514232528"/>
        <c:axId val="0"/>
      </c:bar3DChart>
      <c:catAx>
        <c:axId val="5142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3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32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30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27375082787559E-3"/>
                  <c:y val="4.52027117098038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5498565015821279E-3"/>
                  <c:y val="7.85033705515256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723379203767527E-3"/>
                  <c:y val="-2.692103665358074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731680736169788E-3"/>
                  <c:y val="-3.44582589203032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1174759697093942E-3"/>
                  <c:y val="7.91724023750071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650638296381285E-2"/>
                  <c:y val="-1.501700458809914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838006230529587E-2"/>
                  <c:y val="-4.25465157606686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'DEZ10'!$D$8:$D$14</c:f>
              <c:numCache>
                <c:formatCode>General</c:formatCode>
                <c:ptCount val="7"/>
                <c:pt idx="0">
                  <c:v>37</c:v>
                </c:pt>
                <c:pt idx="1">
                  <c:v>70</c:v>
                </c:pt>
                <c:pt idx="2">
                  <c:v>12</c:v>
                </c:pt>
                <c:pt idx="3">
                  <c:v>0</c:v>
                </c:pt>
                <c:pt idx="4">
                  <c:v>78</c:v>
                </c:pt>
                <c:pt idx="5">
                  <c:v>74</c:v>
                </c:pt>
                <c:pt idx="6">
                  <c:v>83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3.1767516590953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025500317133267E-2"/>
                  <c:y val="-5.96097749899391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267425683939045E-2"/>
                  <c:y val="9.28146216233334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7416432758989275E-2"/>
                  <c:y val="-7.06885091005859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647677217917788E-2"/>
                  <c:y val="8.35162774333471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461395596578523E-2"/>
                  <c:y val="-8.950695318635693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6313650046080727E-2"/>
                  <c:y val="-8.8050937062861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'DEZ10'!$E$8:$E$14</c:f>
              <c:numCache>
                <c:formatCode>General</c:formatCode>
                <c:ptCount val="7"/>
                <c:pt idx="0">
                  <c:v>185</c:v>
                </c:pt>
                <c:pt idx="1">
                  <c:v>25</c:v>
                </c:pt>
                <c:pt idx="2">
                  <c:v>367</c:v>
                </c:pt>
                <c:pt idx="3">
                  <c:v>75</c:v>
                </c:pt>
                <c:pt idx="4">
                  <c:v>256</c:v>
                </c:pt>
                <c:pt idx="5">
                  <c:v>83</c:v>
                </c:pt>
                <c:pt idx="6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27488"/>
        <c:axId val="514229168"/>
        <c:axId val="0"/>
      </c:bar3DChart>
      <c:catAx>
        <c:axId val="5142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2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29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27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213756391693767"/>
          <c:w val="0.82643524699599469"/>
          <c:h val="0.654962686504578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3443331265834725E-3"/>
                  <c:y val="6.93288965593021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8476253552418459E-3"/>
                  <c:y val="3.30885439956878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294499402527954E-2"/>
                  <c:y val="1.390697192458519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467626126173522E-2"/>
                  <c:y val="5.40617010696852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6507574403666882E-2"/>
                  <c:y val="5.15711485964084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7882811377549847E-2"/>
                  <c:y val="7.52283917430139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3723635012913113E-2"/>
                  <c:y val="5.42915497249955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660000" vert="horz" wrap="square" lIns="38100" tIns="19050" rIns="38100" bIns="19050" anchor="ctr">
                <a:spAutoFit/>
              </a:bodyPr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Geral2010!$D$8:$D$14</c:f>
              <c:numCache>
                <c:formatCode>General</c:formatCode>
                <c:ptCount val="7"/>
                <c:pt idx="0">
                  <c:v>1589</c:v>
                </c:pt>
                <c:pt idx="1">
                  <c:v>698</c:v>
                </c:pt>
                <c:pt idx="2">
                  <c:v>1008</c:v>
                </c:pt>
                <c:pt idx="3">
                  <c:v>1589</c:v>
                </c:pt>
                <c:pt idx="4">
                  <c:v>1615</c:v>
                </c:pt>
                <c:pt idx="5">
                  <c:v>1368</c:v>
                </c:pt>
                <c:pt idx="6">
                  <c:v>869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798927003283503E-2"/>
                  <c:y val="8.889340327492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006177966071975E-2"/>
                  <c:y val="-2.3393516913233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1980908928439332E-3"/>
                  <c:y val="9.97835830607717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7929803167127475E-2"/>
                  <c:y val="-2.7651390363443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464549407959517E-2"/>
                  <c:y val="1.01340374030343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3350328872442325E-2"/>
                  <c:y val="5.92660383989985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3206444988769018E-2"/>
                  <c:y val="-3.39673921383551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360000" vert="horz" wrap="square" lIns="38100" tIns="19050" rIns="38100" bIns="19050" anchor="ctr">
                <a:spAutoFit/>
              </a:bodyPr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Geral2010!$E$8:$E$14</c:f>
              <c:numCache>
                <c:formatCode>General</c:formatCode>
                <c:ptCount val="7"/>
                <c:pt idx="0">
                  <c:v>1668</c:v>
                </c:pt>
                <c:pt idx="1">
                  <c:v>574</c:v>
                </c:pt>
                <c:pt idx="2">
                  <c:v>1493</c:v>
                </c:pt>
                <c:pt idx="3">
                  <c:v>1487</c:v>
                </c:pt>
                <c:pt idx="4">
                  <c:v>1489</c:v>
                </c:pt>
                <c:pt idx="5">
                  <c:v>1352</c:v>
                </c:pt>
                <c:pt idx="6">
                  <c:v>807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24128"/>
        <c:axId val="514225808"/>
        <c:axId val="0"/>
      </c:bar3DChart>
      <c:catAx>
        <c:axId val="51422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2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2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24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678960090463004"/>
          <c:w val="0.95192052024424789"/>
          <c:h val="0.984221883331777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9.58854514878301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6572613002813234E-3"/>
                  <c:y val="-8.704288431454075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723379203767527E-3"/>
                  <c:y val="-4.064121995314312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731680736169788E-3"/>
                  <c:y val="-3.44582589203032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1174759697093942E-3"/>
                  <c:y val="5.885777701780518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650638296381285E-2"/>
                  <c:y val="-1.8039159787457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945411029228893E-2"/>
                  <c:y val="-1.3017081695856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'JAN11'!$D$8:$D$14</c:f>
              <c:numCache>
                <c:formatCode>General</c:formatCode>
                <c:ptCount val="7"/>
                <c:pt idx="0">
                  <c:v>100</c:v>
                </c:pt>
                <c:pt idx="1">
                  <c:v>0</c:v>
                </c:pt>
                <c:pt idx="2">
                  <c:v>72</c:v>
                </c:pt>
                <c:pt idx="3">
                  <c:v>0</c:v>
                </c:pt>
                <c:pt idx="4">
                  <c:v>50</c:v>
                </c:pt>
                <c:pt idx="5">
                  <c:v>65</c:v>
                </c:pt>
                <c:pt idx="6">
                  <c:v>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08007527096546E-2"/>
                  <c:y val="-1.54944815267323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970942884475791E-2"/>
                  <c:y val="-1.7021201075694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823197333978051E-2"/>
                  <c:y val="-6.13305397264839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83618753263318E-2"/>
                  <c:y val="-1.7021201075694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258006300614213E-2"/>
                  <c:y val="-1.47512868792235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461395596578523E-2"/>
                  <c:y val="-8.866565449114171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259092613423252E-2"/>
                  <c:y val="-2.00746401736175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'JAN11'!$E$8:$E$14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49</c:v>
                </c:pt>
                <c:pt idx="5">
                  <c:v>21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20768"/>
        <c:axId val="514222448"/>
        <c:axId val="0"/>
      </c:bar3DChart>
      <c:catAx>
        <c:axId val="51422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2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2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20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5601939944423263E-3"/>
                  <c:y val="2.343707984808117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1242671768832576E-3"/>
                  <c:y val="1.885208556407933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160490452712321E-3"/>
                  <c:y val="9.23900011812496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0751413082709886E-3"/>
                  <c:y val="-8.12180711254610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0570944987017186E-3"/>
                  <c:y val="2.609101099355690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859382063223456E-2"/>
                  <c:y val="2.86300549883923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316050446965219E-2"/>
                  <c:y val="1.35426331295029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Geral2006!$D$8:$D$14</c:f>
              <c:numCache>
                <c:formatCode>General</c:formatCode>
                <c:ptCount val="7"/>
                <c:pt idx="0">
                  <c:v>1013</c:v>
                </c:pt>
                <c:pt idx="1">
                  <c:v>723</c:v>
                </c:pt>
                <c:pt idx="2">
                  <c:v>646</c:v>
                </c:pt>
                <c:pt idx="3">
                  <c:v>1557</c:v>
                </c:pt>
                <c:pt idx="4">
                  <c:v>1407</c:v>
                </c:pt>
                <c:pt idx="5">
                  <c:v>1466</c:v>
                </c:pt>
                <c:pt idx="6">
                  <c:v>1458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385017293399116E-2"/>
                  <c:y val="1.2791300538441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792468698422092E-2"/>
                  <c:y val="3.4877509656462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913848385774253E-2"/>
                  <c:y val="1.410470082868111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1.85909887625525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8222196524499933E-2"/>
                  <c:y val="1.72657218605458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359772785411162E-2"/>
                  <c:y val="1.54488361116339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816441169152925E-2"/>
                  <c:y val="5.96491098528854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Geral2006!$E$8:$E$14</c:f>
              <c:numCache>
                <c:formatCode>General</c:formatCode>
                <c:ptCount val="7"/>
                <c:pt idx="0">
                  <c:v>1042</c:v>
                </c:pt>
                <c:pt idx="1">
                  <c:v>651</c:v>
                </c:pt>
                <c:pt idx="2">
                  <c:v>575</c:v>
                </c:pt>
                <c:pt idx="3">
                  <c:v>954</c:v>
                </c:pt>
                <c:pt idx="4">
                  <c:v>1341</c:v>
                </c:pt>
                <c:pt idx="5">
                  <c:v>1440</c:v>
                </c:pt>
                <c:pt idx="6">
                  <c:v>1503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464352"/>
        <c:axId val="503466592"/>
        <c:axId val="0"/>
      </c:bar3DChart>
      <c:catAx>
        <c:axId val="50346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66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466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6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1450396617212906"/>
          <c:w val="0.82643524699599469"/>
          <c:h val="0.6625962842493867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767988113635303E-2"/>
                  <c:y val="-3.786106846742050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6684748518584264E-3"/>
                  <c:y val="-6.32674904576439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526644449816596E-3"/>
                  <c:y val="1.59646400143258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8387946833748572E-2"/>
                  <c:y val="-8.28269704725930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657E-3"/>
                  <c:y val="7.53038899171017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192E-3"/>
                  <c:y val="1.209435702012109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1073382182367171E-3"/>
                  <c:y val="5.4328139824374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'FEV11'!$D$8:$D$14</c:f>
              <c:numCache>
                <c:formatCode>General</c:formatCode>
                <c:ptCount val="7"/>
                <c:pt idx="0">
                  <c:v>183</c:v>
                </c:pt>
                <c:pt idx="1">
                  <c:v>5</c:v>
                </c:pt>
                <c:pt idx="2">
                  <c:v>117</c:v>
                </c:pt>
                <c:pt idx="3">
                  <c:v>100</c:v>
                </c:pt>
                <c:pt idx="4">
                  <c:v>307</c:v>
                </c:pt>
                <c:pt idx="5">
                  <c:v>42</c:v>
                </c:pt>
                <c:pt idx="6">
                  <c:v>75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4453742347627134E-2"/>
                  <c:y val="-8.33707815316106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1.40986259731687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3.2684384599476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6552183313535021E-3"/>
                  <c:y val="-5.800152864245559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03306991818339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4851297793383374E-2"/>
                  <c:y val="6.432946024348355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8.273491345869578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'FEV11'!$E$8:$E$14</c:f>
              <c:numCache>
                <c:formatCode>General</c:formatCode>
                <c:ptCount val="7"/>
                <c:pt idx="0">
                  <c:v>227</c:v>
                </c:pt>
                <c:pt idx="1">
                  <c:v>30</c:v>
                </c:pt>
                <c:pt idx="2">
                  <c:v>58</c:v>
                </c:pt>
                <c:pt idx="3">
                  <c:v>60</c:v>
                </c:pt>
                <c:pt idx="4">
                  <c:v>26</c:v>
                </c:pt>
                <c:pt idx="5">
                  <c:v>73</c:v>
                </c:pt>
                <c:pt idx="6">
                  <c:v>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17408"/>
        <c:axId val="514219088"/>
        <c:axId val="0"/>
      </c:bar3DChart>
      <c:catAx>
        <c:axId val="51421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1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1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17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74217007459049"/>
          <c:w val="0.95192052024424789"/>
          <c:h val="0.988174452501737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1450396617212906"/>
          <c:w val="0.82643524699599469"/>
          <c:h val="0.6625962842493867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767988113635303E-2"/>
                  <c:y val="-3.194501313032266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0858292246180082E-3"/>
                  <c:y val="4.80093216780646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089992255640053E-3"/>
                  <c:y val="4.175300910315343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315194523200388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657E-3"/>
                  <c:y val="1.008640312275109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192E-3"/>
                  <c:y val="1.05015568181022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0160704211039125E-2"/>
                  <c:y val="-6.85107083526201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'MAR11'!$D$8:$D$14</c:f>
              <c:numCache>
                <c:formatCode>General</c:formatCode>
                <c:ptCount val="7"/>
                <c:pt idx="0">
                  <c:v>258</c:v>
                </c:pt>
                <c:pt idx="1">
                  <c:v>115</c:v>
                </c:pt>
                <c:pt idx="2">
                  <c:v>259</c:v>
                </c:pt>
                <c:pt idx="3">
                  <c:v>150</c:v>
                </c:pt>
                <c:pt idx="4">
                  <c:v>167</c:v>
                </c:pt>
                <c:pt idx="5">
                  <c:v>96</c:v>
                </c:pt>
                <c:pt idx="6">
                  <c:v>205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4453742347627134E-2"/>
                  <c:y val="-6.59737670363030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2.56195905679985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4.79103018797083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53E-2"/>
                  <c:y val="-1.85636236069620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6.43406731481554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7523522176550812E-3"/>
                  <c:y val="-3.024014701833327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1.789129262147065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'MAR11'!$E$8:$E$14</c:f>
              <c:numCache>
                <c:formatCode>General</c:formatCode>
                <c:ptCount val="7"/>
                <c:pt idx="0">
                  <c:v>120</c:v>
                </c:pt>
                <c:pt idx="1">
                  <c:v>42</c:v>
                </c:pt>
                <c:pt idx="2">
                  <c:v>79</c:v>
                </c:pt>
                <c:pt idx="3">
                  <c:v>205</c:v>
                </c:pt>
                <c:pt idx="4">
                  <c:v>46</c:v>
                </c:pt>
                <c:pt idx="5">
                  <c:v>134</c:v>
                </c:pt>
                <c:pt idx="6">
                  <c:v>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14048"/>
        <c:axId val="514215728"/>
        <c:axId val="0"/>
      </c:bar3DChart>
      <c:catAx>
        <c:axId val="5142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1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1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14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74217007459049"/>
          <c:w val="0.95192052024424789"/>
          <c:h val="0.988174452501737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1450396617212906"/>
          <c:w val="0.82643524699599469"/>
          <c:h val="0.6625962842493867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49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25E-3"/>
                  <c:y val="3.28994557052111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2700188177412415E-3"/>
                  <c:y val="-1.079393045113451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8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657E-3"/>
                  <c:y val="8.01307600890475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192E-3"/>
                  <c:y val="8.79656287571926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5735696589327474E-3"/>
                  <c:y val="-1.48071690688515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'ABR11'!$D$8:$D$14</c:f>
              <c:numCache>
                <c:formatCode>General</c:formatCode>
                <c:ptCount val="7"/>
                <c:pt idx="0">
                  <c:v>117</c:v>
                </c:pt>
                <c:pt idx="1">
                  <c:v>158</c:v>
                </c:pt>
                <c:pt idx="2">
                  <c:v>7</c:v>
                </c:pt>
                <c:pt idx="3">
                  <c:v>154</c:v>
                </c:pt>
                <c:pt idx="4">
                  <c:v>135</c:v>
                </c:pt>
                <c:pt idx="5">
                  <c:v>82</c:v>
                </c:pt>
                <c:pt idx="6">
                  <c:v>99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53E-2"/>
                  <c:y val="-2.89626906323466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35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57303701524304E-3"/>
                  <c:y val="-6.4656328505204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2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'ABR11'!$E$8:$E$14</c:f>
              <c:numCache>
                <c:formatCode>General</c:formatCode>
                <c:ptCount val="7"/>
                <c:pt idx="0">
                  <c:v>74</c:v>
                </c:pt>
                <c:pt idx="1">
                  <c:v>53</c:v>
                </c:pt>
                <c:pt idx="2">
                  <c:v>69</c:v>
                </c:pt>
                <c:pt idx="3">
                  <c:v>120</c:v>
                </c:pt>
                <c:pt idx="4">
                  <c:v>48</c:v>
                </c:pt>
                <c:pt idx="5">
                  <c:v>46</c:v>
                </c:pt>
                <c:pt idx="6">
                  <c:v>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10688"/>
        <c:axId val="514212368"/>
        <c:axId val="0"/>
      </c:bar3DChart>
      <c:catAx>
        <c:axId val="51421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1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1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10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74217007459049"/>
          <c:w val="0.95192052024424789"/>
          <c:h val="0.988174452501737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9893190921228307"/>
          <c:y val="9.9236770682511855E-2"/>
          <c:w val="0.77570093457943934"/>
          <c:h val="0.693130675228621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56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34E-3"/>
                  <c:y val="3.2899455705211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890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683E-3"/>
                  <c:y val="8.01307600890475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21E-3"/>
                  <c:y val="8.79656287571927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5735696589327544E-3"/>
                  <c:y val="-1.480716906885160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'MAI11'!$D$8:$D$14</c:f>
              <c:numCache>
                <c:formatCode>General</c:formatCode>
                <c:ptCount val="7"/>
                <c:pt idx="0">
                  <c:v>396</c:v>
                </c:pt>
                <c:pt idx="1">
                  <c:v>98</c:v>
                </c:pt>
                <c:pt idx="2">
                  <c:v>285</c:v>
                </c:pt>
                <c:pt idx="3">
                  <c:v>190</c:v>
                </c:pt>
                <c:pt idx="4">
                  <c:v>266</c:v>
                </c:pt>
                <c:pt idx="5">
                  <c:v>96</c:v>
                </c:pt>
                <c:pt idx="6">
                  <c:v>80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9E-2"/>
                  <c:y val="-2.89626906323466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36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57303701524339E-3"/>
                  <c:y val="-6.46563285052047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'MAI11'!$E$8:$E$14</c:f>
              <c:numCache>
                <c:formatCode>General</c:formatCode>
                <c:ptCount val="7"/>
                <c:pt idx="0">
                  <c:v>141</c:v>
                </c:pt>
                <c:pt idx="1">
                  <c:v>58</c:v>
                </c:pt>
                <c:pt idx="2">
                  <c:v>70</c:v>
                </c:pt>
                <c:pt idx="3">
                  <c:v>174</c:v>
                </c:pt>
                <c:pt idx="4">
                  <c:v>55</c:v>
                </c:pt>
                <c:pt idx="5">
                  <c:v>124</c:v>
                </c:pt>
                <c:pt idx="6">
                  <c:v>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07328"/>
        <c:axId val="514209008"/>
        <c:axId val="0"/>
      </c:bar3DChart>
      <c:catAx>
        <c:axId val="51420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0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0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073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6222997898458562E-2"/>
          <c:y val="0.93876588548961026"/>
          <c:w val="0.94676570067916777"/>
          <c:h val="0.98619816791675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78" l="0.78740157499999996" r="0.78740157499999996" t="0.98425196899999978" header="0.49212598500000021" footer="0.49212598500000021"/>
    <c:pageSetup orientation="portrait" horizontalDpi="300" verticalDpi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4966622162883848"/>
          <c:y val="8.5496294741856368E-2"/>
          <c:w val="0.72496662216288388"/>
          <c:h val="0.72061162710993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63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42E-3"/>
                  <c:y val="3.28994557052112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89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7E-3"/>
                  <c:y val="8.01307600890476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227E-3"/>
                  <c:y val="8.79656287571927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5735696589327578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'JUN11'!$D$8:$D$14</c:f>
              <c:numCache>
                <c:formatCode>General</c:formatCode>
                <c:ptCount val="7"/>
                <c:pt idx="0">
                  <c:v>429</c:v>
                </c:pt>
                <c:pt idx="1">
                  <c:v>177</c:v>
                </c:pt>
                <c:pt idx="2">
                  <c:v>194</c:v>
                </c:pt>
                <c:pt idx="3">
                  <c:v>262</c:v>
                </c:pt>
                <c:pt idx="4">
                  <c:v>187</c:v>
                </c:pt>
                <c:pt idx="5">
                  <c:v>101</c:v>
                </c:pt>
                <c:pt idx="6">
                  <c:v>134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8E-2"/>
                  <c:y val="-2.89626906323466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36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57303701524391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'JUN11'!$E$8:$E$14</c:f>
              <c:numCache>
                <c:formatCode>General</c:formatCode>
                <c:ptCount val="7"/>
                <c:pt idx="0">
                  <c:v>153</c:v>
                </c:pt>
                <c:pt idx="1">
                  <c:v>37</c:v>
                </c:pt>
                <c:pt idx="2">
                  <c:v>116</c:v>
                </c:pt>
                <c:pt idx="3">
                  <c:v>300</c:v>
                </c:pt>
                <c:pt idx="4">
                  <c:v>43</c:v>
                </c:pt>
                <c:pt idx="5">
                  <c:v>39</c:v>
                </c:pt>
                <c:pt idx="6">
                  <c:v>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03968"/>
        <c:axId val="514205648"/>
        <c:axId val="0"/>
      </c:bar3DChart>
      <c:catAx>
        <c:axId val="51420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0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0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03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371530878227852"/>
          <c:y val="0.93481310883570379"/>
          <c:w val="0.97425801156298775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038" footer="0.49212598500000038"/>
    <c:pageSetup orientation="portrait" horizontalDpi="300" verticalDpi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8571428571428575"/>
          <c:y val="6.7175660154315725E-2"/>
          <c:w val="0.68758344459279042"/>
          <c:h val="0.755726176736051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68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42E-3"/>
                  <c:y val="3.28994557052112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89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717E-3"/>
                  <c:y val="8.01307600890476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249E-3"/>
                  <c:y val="8.79656287571927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5735696589327613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'1º_semestre_11'!$D$8:$D$14</c:f>
              <c:numCache>
                <c:formatCode>General</c:formatCode>
                <c:ptCount val="7"/>
                <c:pt idx="0">
                  <c:v>1483</c:v>
                </c:pt>
                <c:pt idx="1">
                  <c:v>553</c:v>
                </c:pt>
                <c:pt idx="2">
                  <c:v>934</c:v>
                </c:pt>
                <c:pt idx="3">
                  <c:v>856</c:v>
                </c:pt>
                <c:pt idx="4">
                  <c:v>1112</c:v>
                </c:pt>
                <c:pt idx="5">
                  <c:v>482</c:v>
                </c:pt>
                <c:pt idx="6">
                  <c:v>595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8E-2"/>
                  <c:y val="-2.89626906323465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3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57303701524425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'1º_semestre_11'!$E$8:$E$14</c:f>
              <c:numCache>
                <c:formatCode>General</c:formatCode>
                <c:ptCount val="7"/>
                <c:pt idx="0">
                  <c:v>715</c:v>
                </c:pt>
                <c:pt idx="1">
                  <c:v>220</c:v>
                </c:pt>
                <c:pt idx="2">
                  <c:v>398</c:v>
                </c:pt>
                <c:pt idx="3">
                  <c:v>859</c:v>
                </c:pt>
                <c:pt idx="4">
                  <c:v>267</c:v>
                </c:pt>
                <c:pt idx="5">
                  <c:v>437</c:v>
                </c:pt>
                <c:pt idx="6">
                  <c:v>534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200608"/>
        <c:axId val="514202288"/>
        <c:axId val="0"/>
      </c:bar3DChart>
      <c:catAx>
        <c:axId val="51420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0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0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200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659604405119465E-2"/>
          <c:y val="0.94469494672849685"/>
          <c:w val="0.95020230718582865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054" footer="0.49212598500000054"/>
    <c:pageSetup orientation="portrait" horizontalDpi="300" verticalDpi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68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42E-3"/>
                  <c:y val="3.28994557052112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89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717E-3"/>
                  <c:y val="8.01307600890476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249E-3"/>
                  <c:y val="8.79656287571927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5735696589327613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'JUL11'!$D$8:$D$14</c:f>
              <c:numCache>
                <c:formatCode>General</c:formatCode>
                <c:ptCount val="7"/>
                <c:pt idx="0">
                  <c:v>136</c:v>
                </c:pt>
                <c:pt idx="1">
                  <c:v>197</c:v>
                </c:pt>
                <c:pt idx="2">
                  <c:v>9</c:v>
                </c:pt>
                <c:pt idx="3">
                  <c:v>130</c:v>
                </c:pt>
                <c:pt idx="4">
                  <c:v>8</c:v>
                </c:pt>
                <c:pt idx="5">
                  <c:v>133</c:v>
                </c:pt>
                <c:pt idx="6">
                  <c:v>41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8E-2"/>
                  <c:y val="-2.89626906323465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3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57303701524425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'JUL11'!$E$8:$E$14</c:f>
              <c:numCache>
                <c:formatCode>General</c:formatCode>
                <c:ptCount val="7"/>
                <c:pt idx="0">
                  <c:v>179</c:v>
                </c:pt>
                <c:pt idx="1">
                  <c:v>46</c:v>
                </c:pt>
                <c:pt idx="2">
                  <c:v>4</c:v>
                </c:pt>
                <c:pt idx="3">
                  <c:v>132</c:v>
                </c:pt>
                <c:pt idx="4">
                  <c:v>65</c:v>
                </c:pt>
                <c:pt idx="5">
                  <c:v>173</c:v>
                </c:pt>
                <c:pt idx="6">
                  <c:v>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97248"/>
        <c:axId val="514198928"/>
        <c:axId val="0"/>
      </c:bar3DChart>
      <c:catAx>
        <c:axId val="5141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9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98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97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054" footer="0.49212598500000054"/>
    <c:pageSetup orientation="portrait" horizontalDpi="300" verticalDpi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77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42E-3"/>
                  <c:y val="3.28994557052112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893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735E-3"/>
                  <c:y val="8.01307600890477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266E-3"/>
                  <c:y val="8.79656287571928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5735696589327665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'AGO11'!$D$8:$D$14</c:f>
              <c:numCache>
                <c:formatCode>General</c:formatCode>
                <c:ptCount val="7"/>
                <c:pt idx="0">
                  <c:v>406</c:v>
                </c:pt>
                <c:pt idx="1">
                  <c:v>224</c:v>
                </c:pt>
                <c:pt idx="2">
                  <c:v>15</c:v>
                </c:pt>
                <c:pt idx="3">
                  <c:v>162</c:v>
                </c:pt>
                <c:pt idx="4">
                  <c:v>262</c:v>
                </c:pt>
                <c:pt idx="5">
                  <c:v>100</c:v>
                </c:pt>
                <c:pt idx="6">
                  <c:v>128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37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5730370152446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'AGO11'!$E$8:$E$14</c:f>
              <c:numCache>
                <c:formatCode>General</c:formatCode>
                <c:ptCount val="7"/>
                <c:pt idx="0">
                  <c:v>74</c:v>
                </c:pt>
                <c:pt idx="1">
                  <c:v>45</c:v>
                </c:pt>
                <c:pt idx="2">
                  <c:v>41</c:v>
                </c:pt>
                <c:pt idx="3">
                  <c:v>170</c:v>
                </c:pt>
                <c:pt idx="4">
                  <c:v>32</c:v>
                </c:pt>
                <c:pt idx="5">
                  <c:v>91</c:v>
                </c:pt>
                <c:pt idx="6">
                  <c:v>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93888"/>
        <c:axId val="514195568"/>
        <c:axId val="0"/>
      </c:bar3DChart>
      <c:catAx>
        <c:axId val="5141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9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9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93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077" footer="0.49212598500000077"/>
    <c:pageSetup orientation="portrait" horizontalDpi="300" verticalDpi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84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42E-3"/>
                  <c:y val="3.2899455705211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89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752E-3"/>
                  <c:y val="8.01307600890477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283E-3"/>
                  <c:y val="8.79656287571928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5735696589327717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'SET11'!$D$8:$D$14</c:f>
              <c:numCache>
                <c:formatCode>General</c:formatCode>
                <c:ptCount val="7"/>
                <c:pt idx="0">
                  <c:v>214</c:v>
                </c:pt>
                <c:pt idx="1">
                  <c:v>43</c:v>
                </c:pt>
                <c:pt idx="2">
                  <c:v>3</c:v>
                </c:pt>
                <c:pt idx="3">
                  <c:v>147</c:v>
                </c:pt>
                <c:pt idx="4">
                  <c:v>185</c:v>
                </c:pt>
                <c:pt idx="5">
                  <c:v>101</c:v>
                </c:pt>
                <c:pt idx="6">
                  <c:v>99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37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57303701524495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'SET11'!$E$8:$E$14</c:f>
              <c:numCache>
                <c:formatCode>General</c:formatCode>
                <c:ptCount val="7"/>
                <c:pt idx="0">
                  <c:v>129</c:v>
                </c:pt>
                <c:pt idx="1">
                  <c:v>30</c:v>
                </c:pt>
                <c:pt idx="2">
                  <c:v>61</c:v>
                </c:pt>
                <c:pt idx="3">
                  <c:v>230</c:v>
                </c:pt>
                <c:pt idx="4">
                  <c:v>61</c:v>
                </c:pt>
                <c:pt idx="5">
                  <c:v>116</c:v>
                </c:pt>
                <c:pt idx="6">
                  <c:v>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90528"/>
        <c:axId val="514192208"/>
        <c:axId val="0"/>
      </c:bar3DChart>
      <c:catAx>
        <c:axId val="51419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9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92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90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093" footer="0.49212598500000093"/>
    <c:pageSetup orientation="portrait" horizontalDpi="300" verticalDpi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89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42E-3"/>
                  <c:y val="3.28994557052112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89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77E-3"/>
                  <c:y val="8.01307600890478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296E-3"/>
                  <c:y val="8.79656287571929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5735696589327752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'OUT11'!$D$8:$D$14</c:f>
              <c:numCache>
                <c:formatCode>General</c:formatCode>
                <c:ptCount val="7"/>
                <c:pt idx="0">
                  <c:v>127</c:v>
                </c:pt>
                <c:pt idx="1">
                  <c:v>1</c:v>
                </c:pt>
                <c:pt idx="2">
                  <c:v>282</c:v>
                </c:pt>
                <c:pt idx="3">
                  <c:v>111</c:v>
                </c:pt>
                <c:pt idx="4">
                  <c:v>198</c:v>
                </c:pt>
                <c:pt idx="5">
                  <c:v>97</c:v>
                </c:pt>
                <c:pt idx="6">
                  <c:v>160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37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57303701524529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'OUT11'!$E$8:$E$14</c:f>
              <c:numCache>
                <c:formatCode>General</c:formatCode>
                <c:ptCount val="7"/>
                <c:pt idx="0">
                  <c:v>64</c:v>
                </c:pt>
                <c:pt idx="1">
                  <c:v>42</c:v>
                </c:pt>
                <c:pt idx="2">
                  <c:v>34</c:v>
                </c:pt>
                <c:pt idx="3">
                  <c:v>121</c:v>
                </c:pt>
                <c:pt idx="4">
                  <c:v>28</c:v>
                </c:pt>
                <c:pt idx="5">
                  <c:v>110</c:v>
                </c:pt>
                <c:pt idx="6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87168"/>
        <c:axId val="514188848"/>
        <c:axId val="0"/>
      </c:bar3DChart>
      <c:catAx>
        <c:axId val="51418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8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8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87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115" footer="0.49212598500000115"/>
    <c:pageSetup orientation="portrait" horizontalDpi="300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5601939944423263E-3"/>
                  <c:y val="2.299215666595541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0168623781840066E-3"/>
                  <c:y val="2.6654080855506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160490452712321E-3"/>
                  <c:y val="1.029144843461039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176802666022119E-3"/>
                  <c:y val="-8.62720252720510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644992974009141E-3"/>
                  <c:y val="1.859304036894865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859382063223456E-2"/>
                  <c:y val="3.0751513077459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0973511488633996E-2"/>
                  <c:y val="1.298633318763346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Geral2007!$D$8:$D$14</c:f>
              <c:numCache>
                <c:formatCode>General</c:formatCode>
                <c:ptCount val="7"/>
                <c:pt idx="0">
                  <c:v>1594</c:v>
                </c:pt>
                <c:pt idx="1">
                  <c:v>1591</c:v>
                </c:pt>
                <c:pt idx="2">
                  <c:v>372</c:v>
                </c:pt>
                <c:pt idx="3">
                  <c:v>1191</c:v>
                </c:pt>
                <c:pt idx="4">
                  <c:v>863</c:v>
                </c:pt>
                <c:pt idx="5">
                  <c:v>1913</c:v>
                </c:pt>
                <c:pt idx="6">
                  <c:v>1102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385017293399116E-2"/>
                  <c:y val="1.234690155559371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182139615725612E-2"/>
                  <c:y val="9.93879325300486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913848385774253E-2"/>
                  <c:y val="1.62679462456510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446436017927635E-2"/>
                  <c:y val="9.90238330728791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832525607196247E-2"/>
                  <c:y val="1.030187812382315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8359772785411162E-2"/>
                  <c:y val="1.54155948356438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42677025184935E-2"/>
                  <c:y val="-7.1804925485777687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Geral2007!$E$8:$E$14</c:f>
              <c:numCache>
                <c:formatCode>General</c:formatCode>
                <c:ptCount val="7"/>
                <c:pt idx="0">
                  <c:v>1321</c:v>
                </c:pt>
                <c:pt idx="1">
                  <c:v>1368</c:v>
                </c:pt>
                <c:pt idx="2">
                  <c:v>237</c:v>
                </c:pt>
                <c:pt idx="3">
                  <c:v>1732</c:v>
                </c:pt>
                <c:pt idx="4">
                  <c:v>841</c:v>
                </c:pt>
                <c:pt idx="5">
                  <c:v>1755</c:v>
                </c:pt>
                <c:pt idx="6">
                  <c:v>852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470512"/>
        <c:axId val="503469952"/>
        <c:axId val="0"/>
      </c:bar3DChart>
      <c:catAx>
        <c:axId val="50347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6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469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70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96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42E-3"/>
                  <c:y val="3.28994557052112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896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787E-3"/>
                  <c:y val="8.01307600890478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309E-3"/>
                  <c:y val="8.79656287571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5735696589327787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'NOV11'!$D$8:$D$14</c:f>
              <c:numCache>
                <c:formatCode>General</c:formatCode>
                <c:ptCount val="7"/>
                <c:pt idx="0">
                  <c:v>191</c:v>
                </c:pt>
                <c:pt idx="1">
                  <c:v>120</c:v>
                </c:pt>
                <c:pt idx="2">
                  <c:v>476</c:v>
                </c:pt>
                <c:pt idx="3">
                  <c:v>164</c:v>
                </c:pt>
                <c:pt idx="4">
                  <c:v>305</c:v>
                </c:pt>
                <c:pt idx="5">
                  <c:v>116</c:v>
                </c:pt>
                <c:pt idx="6">
                  <c:v>65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38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57303701524581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'NOV11'!$E$8:$E$14</c:f>
              <c:numCache>
                <c:formatCode>General</c:formatCode>
                <c:ptCount val="7"/>
                <c:pt idx="0">
                  <c:v>101</c:v>
                </c:pt>
                <c:pt idx="1">
                  <c:v>165</c:v>
                </c:pt>
                <c:pt idx="2">
                  <c:v>136</c:v>
                </c:pt>
                <c:pt idx="3">
                  <c:v>110</c:v>
                </c:pt>
                <c:pt idx="4">
                  <c:v>45</c:v>
                </c:pt>
                <c:pt idx="5">
                  <c:v>62</c:v>
                </c:pt>
                <c:pt idx="6">
                  <c:v>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83808"/>
        <c:axId val="514185488"/>
        <c:axId val="0"/>
      </c:bar3DChart>
      <c:catAx>
        <c:axId val="51418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8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85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83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138" footer="0.49212598500000138"/>
    <c:pageSetup orientation="portrait" horizontalDpi="300" verticalDpi="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03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42E-3"/>
                  <c:y val="3.2899455705211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1964053558725722E-4"/>
                  <c:y val="-1.079401334375187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897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804E-3"/>
                  <c:y val="8.0130760089047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327E-3"/>
                  <c:y val="8.79656287571930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7281309462485415E-4"/>
                  <c:y val="-7.17356895273587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'DEZ11'!$D$8:$D$14</c:f>
              <c:numCache>
                <c:formatCode>General</c:formatCode>
                <c:ptCount val="7"/>
                <c:pt idx="0">
                  <c:v>14</c:v>
                </c:pt>
                <c:pt idx="1">
                  <c:v>39</c:v>
                </c:pt>
                <c:pt idx="2">
                  <c:v>9</c:v>
                </c:pt>
                <c:pt idx="3">
                  <c:v>0</c:v>
                </c:pt>
                <c:pt idx="4">
                  <c:v>112</c:v>
                </c:pt>
                <c:pt idx="5">
                  <c:v>35</c:v>
                </c:pt>
                <c:pt idx="6">
                  <c:v>3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38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57303701524651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'DEZ11'!$E$8:$E$14</c:f>
              <c:numCache>
                <c:formatCode>General</c:formatCode>
                <c:ptCount val="7"/>
                <c:pt idx="0">
                  <c:v>67</c:v>
                </c:pt>
                <c:pt idx="1">
                  <c:v>9</c:v>
                </c:pt>
                <c:pt idx="2">
                  <c:v>20</c:v>
                </c:pt>
                <c:pt idx="3">
                  <c:v>77</c:v>
                </c:pt>
                <c:pt idx="4">
                  <c:v>55</c:v>
                </c:pt>
                <c:pt idx="5">
                  <c:v>97</c:v>
                </c:pt>
                <c:pt idx="6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80448"/>
        <c:axId val="514182128"/>
        <c:axId val="0"/>
      </c:bar3DChart>
      <c:catAx>
        <c:axId val="51418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8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8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80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154" footer="0.49212598500000154"/>
    <c:pageSetup orientation="portrait" horizontalDpi="300" verticalDpi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2443257676902537"/>
          <c:y val="5.3435184213660232E-2"/>
          <c:w val="0.64886515353805074"/>
          <c:h val="0.7832071286173628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77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42E-3"/>
                  <c:y val="3.28994557052112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893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735E-3"/>
                  <c:y val="8.01307600890477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266E-3"/>
                  <c:y val="8.79656287571928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9.5735696589327665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'2º_semestre_11'!$D$8:$D$14</c:f>
              <c:numCache>
                <c:formatCode>General</c:formatCode>
                <c:ptCount val="7"/>
                <c:pt idx="0">
                  <c:v>1088</c:v>
                </c:pt>
                <c:pt idx="1">
                  <c:v>624</c:v>
                </c:pt>
                <c:pt idx="2">
                  <c:v>794</c:v>
                </c:pt>
                <c:pt idx="3">
                  <c:v>714</c:v>
                </c:pt>
                <c:pt idx="4">
                  <c:v>1070</c:v>
                </c:pt>
                <c:pt idx="5">
                  <c:v>582</c:v>
                </c:pt>
                <c:pt idx="6">
                  <c:v>496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37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5730370152446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'2º_semestre_11'!$E$8:$E$14</c:f>
              <c:numCache>
                <c:formatCode>General</c:formatCode>
                <c:ptCount val="7"/>
                <c:pt idx="0">
                  <c:v>614</c:v>
                </c:pt>
                <c:pt idx="1">
                  <c:v>337</c:v>
                </c:pt>
                <c:pt idx="2">
                  <c:v>296</c:v>
                </c:pt>
                <c:pt idx="3">
                  <c:v>840</c:v>
                </c:pt>
                <c:pt idx="4">
                  <c:v>286</c:v>
                </c:pt>
                <c:pt idx="5">
                  <c:v>649</c:v>
                </c:pt>
                <c:pt idx="6">
                  <c:v>451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77088"/>
        <c:axId val="514178768"/>
        <c:axId val="0"/>
      </c:bar3DChart>
      <c:catAx>
        <c:axId val="51417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7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78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77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48144239701996"/>
          <c:y val="0.94469494672849685"/>
          <c:w val="0.95535712675090878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077" footer="0.49212598500000077"/>
    <c:pageSetup orientation="portrait" horizontalDpi="300" verticalDpi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75"/>
          <c:y val="0.1221375639169377"/>
          <c:w val="0.82643524699599469"/>
          <c:h val="0.654962686504578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3443331265834743E-3"/>
                  <c:y val="6.93288965593021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8476253552418494E-3"/>
                  <c:y val="3.30885439956878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2944994025279538E-2"/>
                  <c:y val="1.39069719245852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467626126173522E-2"/>
                  <c:y val="5.4061701069685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6507574403666889E-2"/>
                  <c:y val="5.15711485964084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7882811377549847E-2"/>
                  <c:y val="7.52283917430139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3723635012913122E-2"/>
                  <c:y val="5.42915497249955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660000" vert="horz" wrap="square" lIns="38100" tIns="19050" rIns="38100" bIns="19050" anchor="ctr">
                <a:spAutoFit/>
              </a:bodyPr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Geral2011!$D$8:$D$14</c:f>
              <c:numCache>
                <c:formatCode>General</c:formatCode>
                <c:ptCount val="7"/>
                <c:pt idx="0">
                  <c:v>2571</c:v>
                </c:pt>
                <c:pt idx="1">
                  <c:v>1177</c:v>
                </c:pt>
                <c:pt idx="2">
                  <c:v>1728</c:v>
                </c:pt>
                <c:pt idx="3">
                  <c:v>1570</c:v>
                </c:pt>
                <c:pt idx="4">
                  <c:v>2182</c:v>
                </c:pt>
                <c:pt idx="5">
                  <c:v>1064</c:v>
                </c:pt>
                <c:pt idx="6">
                  <c:v>1091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798927003283503E-2"/>
                  <c:y val="8.889340327492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006177966071985E-2"/>
                  <c:y val="-2.3393516913233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1980908928439385E-3"/>
                  <c:y val="9.9783583060771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7929803167127485E-2"/>
                  <c:y val="-2.76513903634433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4645494079595184E-2"/>
                  <c:y val="1.0134037403034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3350328872442325E-2"/>
                  <c:y val="5.92660383989985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3206444988769025E-2"/>
                  <c:y val="-3.39673921383551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3360000" vert="horz" wrap="square" lIns="38100" tIns="19050" rIns="38100" bIns="19050" anchor="ctr">
                <a:spAutoFit/>
              </a:bodyPr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Geral2011!$E$8:$E$14</c:f>
              <c:numCache>
                <c:formatCode>General</c:formatCode>
                <c:ptCount val="7"/>
                <c:pt idx="0">
                  <c:v>1329</c:v>
                </c:pt>
                <c:pt idx="1">
                  <c:v>557</c:v>
                </c:pt>
                <c:pt idx="2">
                  <c:v>694</c:v>
                </c:pt>
                <c:pt idx="3">
                  <c:v>1699</c:v>
                </c:pt>
                <c:pt idx="4">
                  <c:v>553</c:v>
                </c:pt>
                <c:pt idx="5">
                  <c:v>1086</c:v>
                </c:pt>
                <c:pt idx="6">
                  <c:v>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73728"/>
        <c:axId val="514175408"/>
        <c:axId val="0"/>
      </c:bar3DChart>
      <c:catAx>
        <c:axId val="5141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75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75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73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659604405119465E-2"/>
          <c:y val="0.94074217007459049"/>
          <c:w val="0.95020230718582865"/>
          <c:h val="0.988174452501737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78" l="0.78740157499999996" r="0.78740157499999996" t="0.98425196899999978" header="0.49212598500000021" footer="0.49212598500000021"/>
    <c:pageSetup orientation="portrait" horizontalDpi="300" verticalDpi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08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42E-3"/>
                  <c:y val="3.28994557052112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899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804E-3"/>
                  <c:y val="8.01307600890479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348E-3"/>
                  <c:y val="8.79656287571931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7281309462485415E-4"/>
                  <c:y val="-7.17356895273587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'JAN12'!$D$8:$D$14</c:f>
              <c:numCache>
                <c:formatCode>General</c:formatCode>
                <c:ptCount val="7"/>
                <c:pt idx="0">
                  <c:v>98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111</c:v>
                </c:pt>
                <c:pt idx="6">
                  <c:v>193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38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5730370152472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'JAN12'!$E$8:$E$14</c:f>
              <c:numCache>
                <c:formatCode>General</c:formatCode>
                <c:ptCount val="7"/>
                <c:pt idx="0">
                  <c:v>2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  <c:pt idx="4">
                  <c:v>15</c:v>
                </c:pt>
                <c:pt idx="5">
                  <c:v>90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70368"/>
        <c:axId val="514172048"/>
        <c:axId val="0"/>
      </c:bar3DChart>
      <c:catAx>
        <c:axId val="5141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7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72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70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176" footer="0.49212598500000176"/>
    <c:pageSetup orientation="portrait" horizontalDpi="300" verticalDpi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17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42E-3"/>
                  <c:y val="3.28994557052112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90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804E-3"/>
                  <c:y val="8.01307600890480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366E-3"/>
                  <c:y val="8.79656287571932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7281309462485415E-4"/>
                  <c:y val="-7.17356895273587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'FEV12'!$D$8:$D$14</c:f>
              <c:numCache>
                <c:formatCode>General</c:formatCode>
                <c:ptCount val="7"/>
                <c:pt idx="0">
                  <c:v>25</c:v>
                </c:pt>
                <c:pt idx="1">
                  <c:v>14</c:v>
                </c:pt>
                <c:pt idx="2">
                  <c:v>1</c:v>
                </c:pt>
                <c:pt idx="3">
                  <c:v>165</c:v>
                </c:pt>
                <c:pt idx="4">
                  <c:v>11</c:v>
                </c:pt>
                <c:pt idx="5">
                  <c:v>93</c:v>
                </c:pt>
                <c:pt idx="6">
                  <c:v>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39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57303701524755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'FEV12'!$E$8:$E$14</c:f>
              <c:numCache>
                <c:formatCode>General</c:formatCode>
                <c:ptCount val="7"/>
                <c:pt idx="0">
                  <c:v>89</c:v>
                </c:pt>
                <c:pt idx="1">
                  <c:v>60</c:v>
                </c:pt>
                <c:pt idx="2">
                  <c:v>0</c:v>
                </c:pt>
                <c:pt idx="3">
                  <c:v>51</c:v>
                </c:pt>
                <c:pt idx="4">
                  <c:v>33</c:v>
                </c:pt>
                <c:pt idx="5">
                  <c:v>90</c:v>
                </c:pt>
                <c:pt idx="6">
                  <c:v>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67008"/>
        <c:axId val="514168688"/>
        <c:axId val="0"/>
      </c:bar3DChart>
      <c:catAx>
        <c:axId val="51416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6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6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67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193" footer="0.49212598500000193"/>
    <c:pageSetup orientation="portrait" horizontalDpi="300" verticalDpi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24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42E-3"/>
                  <c:y val="3.28994557052113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900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804E-3"/>
                  <c:y val="8.01307600890480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392E-3"/>
                  <c:y val="8.7965628757193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7281309462485415E-4"/>
                  <c:y val="-7.17356895273587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'MAR12'!$B$8:$B$15</c:f>
              <c:strCache>
                <c:ptCount val="8"/>
                <c:pt idx="0">
                  <c:v>1ª - Capital (**)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(***)</c:v>
                </c:pt>
              </c:strCache>
            </c:strRef>
          </c:cat>
          <c:val>
            <c:numRef>
              <c:f>'MAR12'!$D$8:$D$15</c:f>
              <c:numCache>
                <c:formatCode>General</c:formatCode>
                <c:ptCount val="8"/>
                <c:pt idx="0">
                  <c:v>40</c:v>
                </c:pt>
                <c:pt idx="1">
                  <c:v>308</c:v>
                </c:pt>
                <c:pt idx="2">
                  <c:v>2</c:v>
                </c:pt>
                <c:pt idx="3">
                  <c:v>240</c:v>
                </c:pt>
                <c:pt idx="4">
                  <c:v>168</c:v>
                </c:pt>
                <c:pt idx="5">
                  <c:v>67</c:v>
                </c:pt>
                <c:pt idx="6">
                  <c:v>119</c:v>
                </c:pt>
                <c:pt idx="7">
                  <c:v>154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39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5730370152479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'MAR12'!$B$8:$B$15</c:f>
              <c:strCache>
                <c:ptCount val="8"/>
                <c:pt idx="0">
                  <c:v>1ª - Capital (**)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(***)</c:v>
                </c:pt>
              </c:strCache>
            </c:strRef>
          </c:cat>
          <c:val>
            <c:numRef>
              <c:f>'MAR12'!$E$8:$E$15</c:f>
              <c:numCache>
                <c:formatCode>General</c:formatCode>
                <c:ptCount val="8"/>
                <c:pt idx="0">
                  <c:v>178</c:v>
                </c:pt>
                <c:pt idx="1">
                  <c:v>81</c:v>
                </c:pt>
                <c:pt idx="2">
                  <c:v>54</c:v>
                </c:pt>
                <c:pt idx="3">
                  <c:v>204</c:v>
                </c:pt>
                <c:pt idx="4">
                  <c:v>28</c:v>
                </c:pt>
                <c:pt idx="5">
                  <c:v>83</c:v>
                </c:pt>
                <c:pt idx="6">
                  <c:v>39</c:v>
                </c:pt>
                <c:pt idx="7">
                  <c:v>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63648"/>
        <c:axId val="514165328"/>
        <c:axId val="0"/>
      </c:bar3DChart>
      <c:catAx>
        <c:axId val="51416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6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65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63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4219395150233087"/>
          <c:w val="0.94766439668014468"/>
          <c:h val="0.986971442002585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215" footer="0.49212598500000215"/>
    <c:pageSetup orientation="portrait" horizontalDpi="300" verticalDpi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797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29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42E-3"/>
                  <c:y val="3.28994557052113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901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804E-3"/>
                  <c:y val="8.01307600890480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409E-3"/>
                  <c:y val="8.7965628757193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7281309462485415E-4"/>
                  <c:y val="-7.17356895273587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'ABR12'!$B$8:$B$15</c:f>
              <c:strCache>
                <c:ptCount val="8"/>
                <c:pt idx="0">
                  <c:v>1ª - Capital (**)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'ABR12'!$D$8:$D$15</c:f>
              <c:numCache>
                <c:formatCode>General</c:formatCode>
                <c:ptCount val="8"/>
                <c:pt idx="0">
                  <c:v>89</c:v>
                </c:pt>
                <c:pt idx="1">
                  <c:v>50</c:v>
                </c:pt>
                <c:pt idx="2">
                  <c:v>318</c:v>
                </c:pt>
                <c:pt idx="3">
                  <c:v>183</c:v>
                </c:pt>
                <c:pt idx="4">
                  <c:v>16</c:v>
                </c:pt>
                <c:pt idx="5">
                  <c:v>61</c:v>
                </c:pt>
                <c:pt idx="6">
                  <c:v>119</c:v>
                </c:pt>
                <c:pt idx="7">
                  <c:v>292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39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57303701524824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'ABR12'!$B$8:$B$15</c:f>
              <c:strCache>
                <c:ptCount val="8"/>
                <c:pt idx="0">
                  <c:v>1ª - Capital (**)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'ABR12'!$E$8:$E$15</c:f>
              <c:numCache>
                <c:formatCode>General</c:formatCode>
                <c:ptCount val="8"/>
                <c:pt idx="0">
                  <c:v>99</c:v>
                </c:pt>
                <c:pt idx="1">
                  <c:v>64</c:v>
                </c:pt>
                <c:pt idx="2">
                  <c:v>102</c:v>
                </c:pt>
                <c:pt idx="3">
                  <c:v>132</c:v>
                </c:pt>
                <c:pt idx="4">
                  <c:v>42</c:v>
                </c:pt>
                <c:pt idx="5">
                  <c:v>48</c:v>
                </c:pt>
                <c:pt idx="6">
                  <c:v>91</c:v>
                </c:pt>
                <c:pt idx="7">
                  <c:v>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60288"/>
        <c:axId val="514161968"/>
        <c:axId val="0"/>
      </c:bar3DChart>
      <c:catAx>
        <c:axId val="5141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6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61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60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6286798609633253E-2"/>
          <c:y val="0.94219395150233087"/>
          <c:w val="0.94597520749095554"/>
          <c:h val="0.986971442002585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238" footer="0.49212598500000238"/>
    <c:pageSetup orientation="portrait" horizontalDpi="300" verticalDpi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775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36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42E-3"/>
                  <c:y val="3.28994557052113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90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997382336554804E-3"/>
                  <c:y val="8.01307600890480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426E-3"/>
                  <c:y val="8.79656287571933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7281309462485415E-4"/>
                  <c:y val="-7.173568952735882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'MAI12 '!$B$8:$B$15</c:f>
              <c:strCache>
                <c:ptCount val="8"/>
                <c:pt idx="0">
                  <c:v>1ª - Capital (*)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'MAI12 '!$D$8:$D$15</c:f>
              <c:numCache>
                <c:formatCode>General</c:formatCode>
                <c:ptCount val="8"/>
                <c:pt idx="0">
                  <c:v>275</c:v>
                </c:pt>
                <c:pt idx="1">
                  <c:v>36</c:v>
                </c:pt>
                <c:pt idx="2">
                  <c:v>316</c:v>
                </c:pt>
                <c:pt idx="3">
                  <c:v>253</c:v>
                </c:pt>
                <c:pt idx="4">
                  <c:v>318</c:v>
                </c:pt>
                <c:pt idx="5">
                  <c:v>112</c:v>
                </c:pt>
                <c:pt idx="6">
                  <c:v>61</c:v>
                </c:pt>
                <c:pt idx="7">
                  <c:v>275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40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1757303701524859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'MAI12 '!$B$8:$B$15</c:f>
              <c:strCache>
                <c:ptCount val="8"/>
                <c:pt idx="0">
                  <c:v>1ª - Capital (*)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'MAI12 '!$E$8:$E$15</c:f>
              <c:numCache>
                <c:formatCode>General</c:formatCode>
                <c:ptCount val="8"/>
                <c:pt idx="0">
                  <c:v>142</c:v>
                </c:pt>
                <c:pt idx="1">
                  <c:v>71</c:v>
                </c:pt>
                <c:pt idx="2">
                  <c:v>146</c:v>
                </c:pt>
                <c:pt idx="3">
                  <c:v>171</c:v>
                </c:pt>
                <c:pt idx="4">
                  <c:v>180</c:v>
                </c:pt>
                <c:pt idx="5">
                  <c:v>123</c:v>
                </c:pt>
                <c:pt idx="6">
                  <c:v>157</c:v>
                </c:pt>
                <c:pt idx="7">
                  <c:v>222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56928"/>
        <c:axId val="514158608"/>
        <c:axId val="0"/>
      </c:bar3DChart>
      <c:catAx>
        <c:axId val="51415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5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58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56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4219395150233087"/>
          <c:w val="0.94766439668014468"/>
          <c:h val="0.986971442002585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254" footer="0.49212598500000254"/>
    <c:pageSetup orientation="portrait" horizontalDpi="300" verticalDpi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7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7409634819269638E-2"/>
                  <c:y val="2.21011029690652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42E-3"/>
                  <c:y val="3.2899455705211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90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6195052390104781E-4"/>
                  <c:y val="-1.62088662327613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444E-3"/>
                  <c:y val="8.79656287571933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7281309462485415E-4"/>
                  <c:y val="-7.17356895273588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'JUN12'!$D$8:$D$15</c:f>
              <c:numCache>
                <c:formatCode>General</c:formatCode>
                <c:ptCount val="8"/>
                <c:pt idx="0">
                  <c:v>409</c:v>
                </c:pt>
                <c:pt idx="1">
                  <c:v>77</c:v>
                </c:pt>
                <c:pt idx="2">
                  <c:v>2</c:v>
                </c:pt>
                <c:pt idx="3">
                  <c:v>142</c:v>
                </c:pt>
                <c:pt idx="4">
                  <c:v>75</c:v>
                </c:pt>
                <c:pt idx="5">
                  <c:v>101</c:v>
                </c:pt>
                <c:pt idx="6">
                  <c:v>146</c:v>
                </c:pt>
                <c:pt idx="7">
                  <c:v>497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40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60789054911444E-2"/>
                  <c:y val="3.16819140382018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7497812773403325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'JUN12'!$E$8:$E$15</c:f>
              <c:numCache>
                <c:formatCode>General</c:formatCode>
                <c:ptCount val="8"/>
                <c:pt idx="0">
                  <c:v>147</c:v>
                </c:pt>
                <c:pt idx="1">
                  <c:v>52</c:v>
                </c:pt>
                <c:pt idx="2">
                  <c:v>201</c:v>
                </c:pt>
                <c:pt idx="3">
                  <c:v>175</c:v>
                </c:pt>
                <c:pt idx="4">
                  <c:v>104</c:v>
                </c:pt>
                <c:pt idx="5">
                  <c:v>71</c:v>
                </c:pt>
                <c:pt idx="6">
                  <c:v>112</c:v>
                </c:pt>
                <c:pt idx="7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53568"/>
        <c:axId val="514155248"/>
        <c:axId val="0"/>
      </c:bar3DChart>
      <c:catAx>
        <c:axId val="51415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5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5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53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2.84196568087706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316719755824809E-3"/>
                  <c:y val="8.36903249873820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1.033752975280472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7529269121733743E-3"/>
                  <c:y val="-3.28167350195953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3791336830559411E-3"/>
                  <c:y val="7.710950575624752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2074191660621875E-2"/>
                  <c:y val="-1.61734977493453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638264843062834E-2"/>
                  <c:y val="-1.123210841975398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'JAN08'!$D$8:$D$14</c:f>
              <c:numCache>
                <c:formatCode>General</c:formatCode>
                <c:ptCount val="7"/>
                <c:pt idx="0">
                  <c:v>88</c:v>
                </c:pt>
                <c:pt idx="1">
                  <c:v>38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86</c:v>
                </c:pt>
                <c:pt idx="6">
                  <c:v>5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551118026134601E-2"/>
                  <c:y val="-1.385295762602457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6.44443687313661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469620035813203E-2"/>
                  <c:y val="-4.69264033225437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612536750663231E-2"/>
                  <c:y val="-1.53796771749862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8388297257235307E-2"/>
                  <c:y val="-7.74607943017769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970101868107587E-2"/>
                  <c:y val="5.292764268246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982541901888522E-2"/>
                  <c:y val="-1.84331162729097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'JAN08'!$E$8:$E$14</c:f>
              <c:numCache>
                <c:formatCode>General</c:formatCode>
                <c:ptCount val="7"/>
                <c:pt idx="0">
                  <c:v>0</c:v>
                </c:pt>
                <c:pt idx="1">
                  <c:v>56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164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473872"/>
        <c:axId val="503473312"/>
        <c:axId val="0"/>
      </c:bar3DChart>
      <c:catAx>
        <c:axId val="50347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73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47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73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658845853727744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3583882326916641E-2"/>
          <c:w val="0.62336067851989652"/>
          <c:h val="0.7687869408618104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9955428407509901E-3"/>
                  <c:y val="1.90945587718708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9188863713766586E-3"/>
                  <c:y val="6.200320974558701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5297194088675681E-3"/>
                  <c:y val="7.002458183965521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1765401210061329E-2"/>
                  <c:y val="2.46964720585497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1064068199550593E-2"/>
                  <c:y val="3.97857815923935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67507345960817E-2"/>
                  <c:y val="6.6268087479056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910755260801932E-2"/>
                  <c:y val="8.718329164792693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347402726549583E-2"/>
                  <c:y val="9.23870109083640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'1º_semestre_12'!$B$8:$B$15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 (*)</c:v>
                </c:pt>
              </c:strCache>
            </c:strRef>
          </c:cat>
          <c:val>
            <c:numRef>
              <c:f>'1º_semestre_12'!$D$8:$D$15</c:f>
              <c:numCache>
                <c:formatCode>General</c:formatCode>
                <c:ptCount val="8"/>
                <c:pt idx="0">
                  <c:v>936</c:v>
                </c:pt>
                <c:pt idx="1">
                  <c:v>486</c:v>
                </c:pt>
                <c:pt idx="2">
                  <c:v>641</c:v>
                </c:pt>
                <c:pt idx="3">
                  <c:v>983</c:v>
                </c:pt>
                <c:pt idx="4">
                  <c:v>653</c:v>
                </c:pt>
                <c:pt idx="5">
                  <c:v>545</c:v>
                </c:pt>
                <c:pt idx="6">
                  <c:v>640</c:v>
                </c:pt>
                <c:pt idx="7">
                  <c:v>1218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921453082860297E-2"/>
                  <c:y val="7.216758877727131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9.2831052606449499E-3"/>
                  <c:y val="9.73137003359128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9080478414679948E-2"/>
                  <c:y val="7.465059366498213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5754468863032806E-2"/>
                  <c:y val="-8.554714794851826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6365301900523606E-2"/>
                  <c:y val="3.031871452234111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5663968890012869E-2"/>
                  <c:y val="1.035523583590358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962635879502242E-2"/>
                  <c:y val="1.02661001323562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6885979410127799E-2"/>
                  <c:y val="7.14026966661263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'1º_semestre_12'!$B$8:$B$15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 (*)</c:v>
                </c:pt>
              </c:strCache>
            </c:strRef>
          </c:cat>
          <c:val>
            <c:numRef>
              <c:f>'1º_semestre_12'!$E$8:$E$15</c:f>
              <c:numCache>
                <c:formatCode>General</c:formatCode>
                <c:ptCount val="8"/>
                <c:pt idx="0">
                  <c:v>657</c:v>
                </c:pt>
                <c:pt idx="1">
                  <c:v>334</c:v>
                </c:pt>
                <c:pt idx="2">
                  <c:v>505</c:v>
                </c:pt>
                <c:pt idx="3">
                  <c:v>733</c:v>
                </c:pt>
                <c:pt idx="4">
                  <c:v>402</c:v>
                </c:pt>
                <c:pt idx="5">
                  <c:v>505</c:v>
                </c:pt>
                <c:pt idx="6">
                  <c:v>514</c:v>
                </c:pt>
                <c:pt idx="7">
                  <c:v>826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50208"/>
        <c:axId val="514151888"/>
        <c:axId val="0"/>
      </c:bar3DChart>
      <c:catAx>
        <c:axId val="51415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5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51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50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7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7409634819269642E-2"/>
                  <c:y val="2.21011029690652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294944440356642E-3"/>
                  <c:y val="3.28994557052113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2319663313113835E-2"/>
                  <c:y val="-1.693085341616905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6195052390104792E-4"/>
                  <c:y val="-1.62088662327613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053779492518457E-3"/>
                  <c:y val="8.79656287571934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6.7281309462485415E-4"/>
                  <c:y val="-7.17356895273588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'JUL12'!$B$8:$B$15</c:f>
              <c:strCache>
                <c:ptCount val="8"/>
                <c:pt idx="0">
                  <c:v>1ª - Capital (*)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'JUL12'!$D$8:$D$15</c:f>
              <c:numCache>
                <c:formatCode>General</c:formatCode>
                <c:ptCount val="8"/>
                <c:pt idx="0">
                  <c:v>306</c:v>
                </c:pt>
                <c:pt idx="1">
                  <c:v>56</c:v>
                </c:pt>
                <c:pt idx="2">
                  <c:v>181</c:v>
                </c:pt>
                <c:pt idx="3">
                  <c:v>262</c:v>
                </c:pt>
                <c:pt idx="4">
                  <c:v>7</c:v>
                </c:pt>
                <c:pt idx="5">
                  <c:v>142</c:v>
                </c:pt>
                <c:pt idx="6">
                  <c:v>3</c:v>
                </c:pt>
                <c:pt idx="7">
                  <c:v>192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0264114181988931E-2"/>
                  <c:y val="-7.8056299743884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60789054911444E-2"/>
                  <c:y val="3.16819140382018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7497812773403322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'JUL12'!$B$8:$B$15</c:f>
              <c:strCache>
                <c:ptCount val="8"/>
                <c:pt idx="0">
                  <c:v>1ª - Capital (*)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'JUL12'!$E$8:$E$15</c:f>
              <c:numCache>
                <c:formatCode>General</c:formatCode>
                <c:ptCount val="8"/>
                <c:pt idx="0">
                  <c:v>174</c:v>
                </c:pt>
                <c:pt idx="1">
                  <c:v>26</c:v>
                </c:pt>
                <c:pt idx="2">
                  <c:v>78</c:v>
                </c:pt>
                <c:pt idx="3">
                  <c:v>93</c:v>
                </c:pt>
                <c:pt idx="4">
                  <c:v>104</c:v>
                </c:pt>
                <c:pt idx="5">
                  <c:v>127</c:v>
                </c:pt>
                <c:pt idx="6">
                  <c:v>55</c:v>
                </c:pt>
                <c:pt idx="7">
                  <c:v>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46848"/>
        <c:axId val="514148528"/>
        <c:axId val="0"/>
      </c:bar3DChart>
      <c:catAx>
        <c:axId val="5141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4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46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658845853727744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3583882326916641E-2"/>
          <c:w val="0.62336067851989652"/>
          <c:h val="0.7687869408618104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8155015943627889E-3"/>
                  <c:y val="8.53676624473411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6695332891038949E-3"/>
                  <c:y val="5.48745863911248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5928768197295083E-3"/>
                  <c:y val="6.35332079567490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8915438092187718E-3"/>
                  <c:y val="1.091130241274144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1270533878460872E-3"/>
                  <c:y val="4.44341377235767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675073459608163E-2"/>
                  <c:y val="-5.09323902639539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7243873668245031E-3"/>
                  <c:y val="-1.51531152056986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8.1003283493681529E-3"/>
                  <c:y val="7.17445910554667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'AGO12'!$D$8:$D$15</c:f>
              <c:numCache>
                <c:formatCode>General</c:formatCode>
                <c:ptCount val="8"/>
                <c:pt idx="0">
                  <c:v>145</c:v>
                </c:pt>
                <c:pt idx="1">
                  <c:v>164</c:v>
                </c:pt>
                <c:pt idx="2">
                  <c:v>215</c:v>
                </c:pt>
                <c:pt idx="3">
                  <c:v>143</c:v>
                </c:pt>
                <c:pt idx="4">
                  <c:v>246</c:v>
                </c:pt>
                <c:pt idx="5">
                  <c:v>208</c:v>
                </c:pt>
                <c:pt idx="6">
                  <c:v>319</c:v>
                </c:pt>
                <c:pt idx="7">
                  <c:v>235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0474234594510229E-3"/>
                  <c:y val="7.00019010437241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028661376873783E-2"/>
                  <c:y val="3.80090017004136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6455801873543431E-2"/>
                  <c:y val="4.64489515426563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7066807133600898E-2"/>
                  <c:y val="7.58608278037884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111030239318994E-2"/>
                  <c:y val="-1.51463398015471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5663968890012869E-2"/>
                  <c:y val="-2.16673838734086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0211988961774945E-2"/>
                  <c:y val="8.68094915991693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71830436350198E-2"/>
                  <c:y val="5.2924515799372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'AGO12'!$E$8:$E$15</c:f>
              <c:numCache>
                <c:formatCode>General</c:formatCode>
                <c:ptCount val="8"/>
                <c:pt idx="0">
                  <c:v>230</c:v>
                </c:pt>
                <c:pt idx="1">
                  <c:v>54</c:v>
                </c:pt>
                <c:pt idx="2">
                  <c:v>148</c:v>
                </c:pt>
                <c:pt idx="3">
                  <c:v>151</c:v>
                </c:pt>
                <c:pt idx="4">
                  <c:v>53</c:v>
                </c:pt>
                <c:pt idx="5">
                  <c:v>144</c:v>
                </c:pt>
                <c:pt idx="6">
                  <c:v>102</c:v>
                </c:pt>
                <c:pt idx="7">
                  <c:v>495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43488"/>
        <c:axId val="514145168"/>
        <c:axId val="0"/>
      </c:bar3DChart>
      <c:catAx>
        <c:axId val="51414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4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45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43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183780236929841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2138794092213984E-2"/>
          <c:w val="0.62336067851989652"/>
          <c:h val="0.770232029096512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585280290463734E-3"/>
                  <c:y val="7.85881061329352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4061161612144011E-3"/>
                  <c:y val="5.4440011339975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9052150902978223E-3"/>
                  <c:y val="9.1381898108157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1408968914915845E-3"/>
                  <c:y val="1.43775207664606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1270533878460872E-3"/>
                  <c:y val="3.73984091609717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4257203773353507E-3"/>
                  <c:y val="1.288805432390889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3037010506967264E-3"/>
                  <c:y val="6.256847114199859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4756518082317461E-3"/>
                  <c:y val="7.12661836304453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'SET12'!$D$8:$D$15</c:f>
              <c:numCache>
                <c:formatCode>General</c:formatCode>
                <c:ptCount val="8"/>
                <c:pt idx="0">
                  <c:v>214</c:v>
                </c:pt>
                <c:pt idx="1">
                  <c:v>17</c:v>
                </c:pt>
                <c:pt idx="2">
                  <c:v>315</c:v>
                </c:pt>
                <c:pt idx="3">
                  <c:v>165</c:v>
                </c:pt>
                <c:pt idx="4">
                  <c:v>274</c:v>
                </c:pt>
                <c:pt idx="5">
                  <c:v>166</c:v>
                </c:pt>
                <c:pt idx="6">
                  <c:v>7</c:v>
                </c:pt>
                <c:pt idx="7">
                  <c:v>198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52337913534285E-2"/>
                  <c:y val="1.42667291875010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0916465651691745E-3"/>
                  <c:y val="9.13900194726071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941105207024163E-3"/>
                  <c:y val="1.10840496740180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31297923218964E-2"/>
                  <c:y val="1.485903892693954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3174015427614386E-2"/>
                  <c:y val="7.293353977300888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4351630619444665E-2"/>
                  <c:y val="1.506296120786151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4639297149563963E-3"/>
                  <c:y val="4.61626198065661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0119497867184716E-3"/>
                  <c:y val="6.29039723610968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'SET12'!$E$8:$E$15</c:f>
              <c:numCache>
                <c:formatCode>General</c:formatCode>
                <c:ptCount val="8"/>
                <c:pt idx="0">
                  <c:v>205</c:v>
                </c:pt>
                <c:pt idx="1">
                  <c:v>38</c:v>
                </c:pt>
                <c:pt idx="2">
                  <c:v>118</c:v>
                </c:pt>
                <c:pt idx="3">
                  <c:v>163</c:v>
                </c:pt>
                <c:pt idx="4">
                  <c:v>97</c:v>
                </c:pt>
                <c:pt idx="5">
                  <c:v>126</c:v>
                </c:pt>
                <c:pt idx="6">
                  <c:v>101</c:v>
                </c:pt>
                <c:pt idx="7">
                  <c:v>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40128"/>
        <c:axId val="514141808"/>
        <c:axId val="0"/>
      </c:bar3DChart>
      <c:catAx>
        <c:axId val="51414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4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41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40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708714620131944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2138794092213984E-2"/>
          <c:w val="0.62336067851989652"/>
          <c:h val="0.770232029096512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585280290463734E-3"/>
                  <c:y val="-5.61176863863753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9188863713766516E-3"/>
                  <c:y val="5.61150104666540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582683120191043E-3"/>
                  <c:y val="5.06199708990556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176557343262799E-2"/>
                  <c:y val="6.31804242308700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1270533878460872E-3"/>
                  <c:y val="2.19926236981518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010000598914881E-3"/>
                  <c:y val="1.08635840161489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038923812925645E-3"/>
                  <c:y val="1.20200311527769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0860395446092683E-3"/>
                  <c:y val="1.766880790182871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'OUT12'!$D$8:$D$15</c:f>
              <c:numCache>
                <c:formatCode>General</c:formatCode>
                <c:ptCount val="8"/>
                <c:pt idx="0">
                  <c:v>192</c:v>
                </c:pt>
                <c:pt idx="1">
                  <c:v>232</c:v>
                </c:pt>
                <c:pt idx="2">
                  <c:v>58</c:v>
                </c:pt>
                <c:pt idx="3">
                  <c:v>281</c:v>
                </c:pt>
                <c:pt idx="4">
                  <c:v>341</c:v>
                </c:pt>
                <c:pt idx="5">
                  <c:v>179</c:v>
                </c:pt>
                <c:pt idx="6">
                  <c:v>64</c:v>
                </c:pt>
                <c:pt idx="7">
                  <c:v>156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9.9844382711556882E-3"/>
                  <c:y val="1.158685841344234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7163231063055804E-3"/>
                  <c:y val="8.71224040747049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941105207024163E-3"/>
                  <c:y val="1.135145678465997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7066807133600898E-2"/>
                  <c:y val="6.9841865986924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3740625359387198E-2"/>
                  <c:y val="8.4167124634810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4351630619444665E-2"/>
                  <c:y val="5.85107332640533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771177184026245E-2"/>
                  <c:y val="8.31131938543244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0119497867184716E-3"/>
                  <c:y val="9.07868598812896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'OUT12'!$E$8:$E$15</c:f>
              <c:numCache>
                <c:formatCode>General</c:formatCode>
                <c:ptCount val="8"/>
                <c:pt idx="0">
                  <c:v>204</c:v>
                </c:pt>
                <c:pt idx="1">
                  <c:v>80</c:v>
                </c:pt>
                <c:pt idx="2">
                  <c:v>112</c:v>
                </c:pt>
                <c:pt idx="3">
                  <c:v>210</c:v>
                </c:pt>
                <c:pt idx="4">
                  <c:v>113</c:v>
                </c:pt>
                <c:pt idx="5">
                  <c:v>203</c:v>
                </c:pt>
                <c:pt idx="6">
                  <c:v>89</c:v>
                </c:pt>
                <c:pt idx="7">
                  <c:v>163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36768"/>
        <c:axId val="514138448"/>
        <c:axId val="0"/>
      </c:bar3DChart>
      <c:catAx>
        <c:axId val="5141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3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3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36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708714620131944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2138794092213984E-2"/>
          <c:w val="0.62336067851989652"/>
          <c:h val="0.770232029096512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7525164060674532E-3"/>
                  <c:y val="4.614526407177361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567630789415889E-3"/>
                  <c:y val="7.28365578270629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2805385491613058E-3"/>
                  <c:y val="2.94416383612828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176557343262799E-2"/>
                  <c:y val="-6.71660631569407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1270533878460872E-3"/>
                  <c:y val="1.040500663842391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7196368492892303E-2"/>
                  <c:y val="1.45814430473825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2104292693472774E-3"/>
                  <c:y val="-1.510556372228706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0860395446092683E-3"/>
                  <c:y val="1.858562616720427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'NOV12'!$D$8:$D$15</c:f>
              <c:numCache>
                <c:formatCode>General</c:formatCode>
                <c:ptCount val="8"/>
                <c:pt idx="0">
                  <c:v>153</c:v>
                </c:pt>
                <c:pt idx="1">
                  <c:v>73</c:v>
                </c:pt>
                <c:pt idx="2">
                  <c:v>227</c:v>
                </c:pt>
                <c:pt idx="3">
                  <c:v>146</c:v>
                </c:pt>
                <c:pt idx="4">
                  <c:v>319</c:v>
                </c:pt>
                <c:pt idx="5">
                  <c:v>128</c:v>
                </c:pt>
                <c:pt idx="6">
                  <c:v>89</c:v>
                </c:pt>
                <c:pt idx="7">
                  <c:v>100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1389444345263423E-3"/>
                  <c:y val="6.13758705891793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3965676188578448E-2"/>
                  <c:y val="1.067303624158607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143463602975228E-2"/>
                  <c:y val="-4.52540717519843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7066807133600898E-2"/>
                  <c:y val="7.92665573789560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3174015427614386E-2"/>
                  <c:y val="2.28902056588283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8529244548989303E-3"/>
                  <c:y val="8.72233281786443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51E-2"/>
                  <c:y val="-1.48546602215836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0119497867184716E-3"/>
                  <c:y val="7.15610339775501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'NOV12'!$E$8:$E$15</c:f>
              <c:numCache>
                <c:formatCode>General</c:formatCode>
                <c:ptCount val="8"/>
                <c:pt idx="0">
                  <c:v>229</c:v>
                </c:pt>
                <c:pt idx="1">
                  <c:v>36</c:v>
                </c:pt>
                <c:pt idx="2">
                  <c:v>144</c:v>
                </c:pt>
                <c:pt idx="3">
                  <c:v>124</c:v>
                </c:pt>
                <c:pt idx="4">
                  <c:v>62</c:v>
                </c:pt>
                <c:pt idx="5">
                  <c:v>171</c:v>
                </c:pt>
                <c:pt idx="6">
                  <c:v>90</c:v>
                </c:pt>
                <c:pt idx="7">
                  <c:v>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33408"/>
        <c:axId val="514135088"/>
        <c:axId val="0"/>
      </c:bar3DChart>
      <c:catAx>
        <c:axId val="51413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3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3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33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069370585751134E-2"/>
          <c:w val="0.62336067851989652"/>
          <c:h val="0.77167711733121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8025173276301978E-4"/>
                  <c:y val="1.060350726416817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1E-3"/>
                  <c:y val="7.7473963441693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5998495340346444E-2"/>
                  <c:y val="2.741822158279019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622673435513144E-3"/>
                  <c:y val="5.9690318616035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2926E-3"/>
                  <c:y val="-8.2844724564576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'DEZ12'!$D$8:$D$15</c:f>
              <c:numCache>
                <c:formatCode>General</c:formatCode>
                <c:ptCount val="8"/>
                <c:pt idx="0">
                  <c:v>61</c:v>
                </c:pt>
                <c:pt idx="1">
                  <c:v>80</c:v>
                </c:pt>
                <c:pt idx="2">
                  <c:v>106</c:v>
                </c:pt>
                <c:pt idx="3">
                  <c:v>142</c:v>
                </c:pt>
                <c:pt idx="4">
                  <c:v>203</c:v>
                </c:pt>
                <c:pt idx="5">
                  <c:v>57</c:v>
                </c:pt>
                <c:pt idx="6">
                  <c:v>77</c:v>
                </c:pt>
                <c:pt idx="7">
                  <c:v>84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1389444345263423E-3"/>
                  <c:y val="1.100442674258852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4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4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34E-2"/>
                  <c:y val="3.88367973605612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91968750903E-2"/>
                  <c:y val="9.161156637427659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693E-3"/>
                  <c:y val="-7.06603012461746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51E-2"/>
                  <c:y val="-8.07178219949564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161E-3"/>
                  <c:y val="5.73609864872381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'DEZ12'!$E$8:$E$15</c:f>
              <c:numCache>
                <c:formatCode>General</c:formatCode>
                <c:ptCount val="8"/>
                <c:pt idx="0">
                  <c:v>162</c:v>
                </c:pt>
                <c:pt idx="1">
                  <c:v>30</c:v>
                </c:pt>
                <c:pt idx="2">
                  <c:v>30</c:v>
                </c:pt>
                <c:pt idx="3">
                  <c:v>72</c:v>
                </c:pt>
                <c:pt idx="4">
                  <c:v>43</c:v>
                </c:pt>
                <c:pt idx="5">
                  <c:v>90</c:v>
                </c:pt>
                <c:pt idx="6">
                  <c:v>32</c:v>
                </c:pt>
                <c:pt idx="7">
                  <c:v>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30048"/>
        <c:axId val="514131728"/>
        <c:axId val="0"/>
      </c:bar3DChart>
      <c:catAx>
        <c:axId val="51413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3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31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300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183780236929841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069370585751134E-2"/>
          <c:w val="0.62336067851989652"/>
          <c:h val="0.77167711733121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487911390863032E-2"/>
                  <c:y val="6.90233841367935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267481522600714E-3"/>
                  <c:y val="4.68539177260370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6055202198997647E-3"/>
                  <c:y val="-1.032570180071247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1535402916618396E-3"/>
                  <c:y val="-1.70601072978359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657543862611929E-2"/>
                  <c:y val="6.83662601212566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7380586479034426E-3"/>
                  <c:y val="1.1204123324658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367256373928171E-3"/>
                  <c:y val="1.0083635145916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1633135376635431E-3"/>
                  <c:y val="-9.26268183499856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'2º_semestre_12'!$B$8:$B$15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</c:v>
                </c:pt>
              </c:strCache>
            </c:strRef>
          </c:cat>
          <c:val>
            <c:numRef>
              <c:f>'2º_semestre_12'!$D$8:$D$15</c:f>
              <c:numCache>
                <c:formatCode>General</c:formatCode>
                <c:ptCount val="8"/>
                <c:pt idx="0">
                  <c:v>1071</c:v>
                </c:pt>
                <c:pt idx="1">
                  <c:v>622</c:v>
                </c:pt>
                <c:pt idx="2">
                  <c:v>1102</c:v>
                </c:pt>
                <c:pt idx="3">
                  <c:v>1139</c:v>
                </c:pt>
                <c:pt idx="4">
                  <c:v>1391</c:v>
                </c:pt>
                <c:pt idx="5">
                  <c:v>880</c:v>
                </c:pt>
                <c:pt idx="6">
                  <c:v>559</c:v>
                </c:pt>
                <c:pt idx="7">
                  <c:v>957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6140333912236777E-3"/>
                  <c:y val="4.82645624835758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595443531213097E-2"/>
                  <c:y val="8.34357873611331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6455801873543431E-2"/>
                  <c:y val="7.87881499539341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5754468863032806E-2"/>
                  <c:y val="1.14334642494697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2428287088818884E-2"/>
                  <c:y val="7.82141100726237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8288645431149275E-2"/>
                  <c:y val="6.3890747863985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6274974150070225E-2"/>
                  <c:y val="9.3110670937386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2203236259627588E-2"/>
                  <c:y val="3.03766133582318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'2º_semestre_12'!$B$8:$B$15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</c:v>
                </c:pt>
              </c:strCache>
            </c:strRef>
          </c:cat>
          <c:val>
            <c:numRef>
              <c:f>'2º_semestre_12'!$E$8:$E$15</c:f>
              <c:numCache>
                <c:formatCode>General</c:formatCode>
                <c:ptCount val="8"/>
                <c:pt idx="0">
                  <c:v>1204</c:v>
                </c:pt>
                <c:pt idx="1">
                  <c:v>264</c:v>
                </c:pt>
                <c:pt idx="2">
                  <c:v>630</c:v>
                </c:pt>
                <c:pt idx="3">
                  <c:v>813</c:v>
                </c:pt>
                <c:pt idx="4">
                  <c:v>473</c:v>
                </c:pt>
                <c:pt idx="5">
                  <c:v>861</c:v>
                </c:pt>
                <c:pt idx="6">
                  <c:v>469</c:v>
                </c:pt>
                <c:pt idx="7">
                  <c:v>1397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26688"/>
        <c:axId val="514128368"/>
        <c:axId val="0"/>
      </c:bar3DChart>
      <c:catAx>
        <c:axId val="51412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2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2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26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382E-2"/>
          <c:w val="0.62336067851989685"/>
          <c:h val="0.7716771173312159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8025173276301989E-4"/>
                  <c:y val="1.060350726416818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8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5998495340346437E-2"/>
                  <c:y val="2.741822158279020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622673435513179E-3"/>
                  <c:y val="5.96903186160358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2944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'JAN13'!$D$8:$D$15</c:f>
              <c:numCache>
                <c:formatCode>General</c:formatCode>
                <c:ptCount val="8"/>
                <c:pt idx="0">
                  <c:v>331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450</c:v>
                </c:pt>
                <c:pt idx="5">
                  <c:v>80</c:v>
                </c:pt>
                <c:pt idx="6">
                  <c:v>6</c:v>
                </c:pt>
                <c:pt idx="7">
                  <c:v>158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1389444345263436E-3"/>
                  <c:y val="1.10044267425885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4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91968750903E-2"/>
                  <c:y val="9.16115663742766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728E-3"/>
                  <c:y val="-7.06603012461746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54E-2"/>
                  <c:y val="-8.07178219949565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13E-3"/>
                  <c:y val="5.73609864872381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'JAN13'!$E$8:$E$15</c:f>
              <c:numCache>
                <c:formatCode>General</c:formatCode>
                <c:ptCount val="8"/>
                <c:pt idx="0">
                  <c:v>3</c:v>
                </c:pt>
                <c:pt idx="1">
                  <c:v>0</c:v>
                </c:pt>
                <c:pt idx="2">
                  <c:v>40</c:v>
                </c:pt>
                <c:pt idx="3">
                  <c:v>0</c:v>
                </c:pt>
                <c:pt idx="4">
                  <c:v>77</c:v>
                </c:pt>
                <c:pt idx="5">
                  <c:v>45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23328"/>
        <c:axId val="514125008"/>
        <c:axId val="0"/>
      </c:bar3DChart>
      <c:catAx>
        <c:axId val="51412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2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25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233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4597609420444068E-2"/>
          <c:y val="0.93659693657695775"/>
          <c:w val="0.9442860183017662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15" footer="0.49212598500000315"/>
    <c:pageSetup orientation="portrait" horizontalDpi="300" verticalDpi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417E-2"/>
          <c:w val="0.62336067851989718"/>
          <c:h val="0.7716771173312161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8025173276301989E-4"/>
                  <c:y val="1.06035072641681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8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622673435513213E-3"/>
                  <c:y val="5.96903186160358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2961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'FEV13'!$D$8:$D$15</c:f>
              <c:numCache>
                <c:formatCode>General</c:formatCode>
                <c:ptCount val="8"/>
                <c:pt idx="0">
                  <c:v>196</c:v>
                </c:pt>
                <c:pt idx="1">
                  <c:v>167</c:v>
                </c:pt>
                <c:pt idx="2">
                  <c:v>126</c:v>
                </c:pt>
                <c:pt idx="3">
                  <c:v>199</c:v>
                </c:pt>
                <c:pt idx="4">
                  <c:v>349</c:v>
                </c:pt>
                <c:pt idx="5">
                  <c:v>65</c:v>
                </c:pt>
                <c:pt idx="6">
                  <c:v>78</c:v>
                </c:pt>
                <c:pt idx="7">
                  <c:v>250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7E-2"/>
                  <c:y val="1.10042783669381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91968750903E-2"/>
                  <c:y val="9.16115663742767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771E-3"/>
                  <c:y val="-7.06603012461746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59E-2"/>
                  <c:y val="-8.07178219949565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'FEV13'!$E$8:$E$15</c:f>
              <c:numCache>
                <c:formatCode>General</c:formatCode>
                <c:ptCount val="8"/>
                <c:pt idx="0">
                  <c:v>214</c:v>
                </c:pt>
                <c:pt idx="1">
                  <c:v>50</c:v>
                </c:pt>
                <c:pt idx="2">
                  <c:v>123</c:v>
                </c:pt>
                <c:pt idx="3">
                  <c:v>94</c:v>
                </c:pt>
                <c:pt idx="4">
                  <c:v>24</c:v>
                </c:pt>
                <c:pt idx="5">
                  <c:v>81</c:v>
                </c:pt>
                <c:pt idx="6">
                  <c:v>63</c:v>
                </c:pt>
                <c:pt idx="7">
                  <c:v>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19968"/>
        <c:axId val="514121648"/>
        <c:axId val="0"/>
      </c:bar3DChart>
      <c:catAx>
        <c:axId val="51411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2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21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19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4597609420444068E-2"/>
          <c:y val="0.93659693657695775"/>
          <c:w val="0.9442860183017662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37" footer="0.49212598500000337"/>
    <c:pageSetup orientation="portrait" horizontalDpi="300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3376679921698751"/>
          <c:y val="2.94985073430706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94834101373722"/>
          <c:y val="0.12831876889571942"/>
          <c:w val="0.82467689353609519"/>
          <c:h val="0.6445437012348204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9379875918311765E-3"/>
                  <c:y val="3.84687600444716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0532859721678451E-3"/>
                  <c:y val="1.608954074849006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8991101352432588E-3"/>
                  <c:y val="-1.14462695317263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1804065618129058E-3"/>
                  <c:y val="-1.50970093800905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86023267865523E-3"/>
                  <c:y val="7.38779239097078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83422758048158E-2"/>
                  <c:y val="-1.38522645328935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2314874068808244E-2"/>
                  <c:y val="-4.42380553743075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'FEV08'!$D$8:$D$14</c:f>
              <c:numCache>
                <c:formatCode>General</c:formatCode>
                <c:ptCount val="7"/>
                <c:pt idx="0">
                  <c:v>51</c:v>
                </c:pt>
                <c:pt idx="1">
                  <c:v>178</c:v>
                </c:pt>
                <c:pt idx="2">
                  <c:v>42</c:v>
                </c:pt>
                <c:pt idx="3">
                  <c:v>159</c:v>
                </c:pt>
                <c:pt idx="4">
                  <c:v>76</c:v>
                </c:pt>
                <c:pt idx="5">
                  <c:v>51</c:v>
                </c:pt>
                <c:pt idx="6">
                  <c:v>68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082873673896E-2"/>
                  <c:y val="1.07428044216966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80582493061568E-2"/>
                  <c:y val="-6.35739221751410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941317822545802E-2"/>
                  <c:y val="4.85116873695537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8110298235006066E-2"/>
                  <c:y val="-7.77185319783873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8201144135305984E-2"/>
                  <c:y val="8.161728284419688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772717009069938E-2"/>
                  <c:y val="-9.397808834251577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6954489294807371E-2"/>
                  <c:y val="-1.08986385515251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'FEV08'!$E$8:$E$14</c:f>
              <c:numCache>
                <c:formatCode>General</c:formatCode>
                <c:ptCount val="7"/>
                <c:pt idx="0">
                  <c:v>252</c:v>
                </c:pt>
                <c:pt idx="1">
                  <c:v>40</c:v>
                </c:pt>
                <c:pt idx="2">
                  <c:v>15</c:v>
                </c:pt>
                <c:pt idx="3">
                  <c:v>80</c:v>
                </c:pt>
                <c:pt idx="4">
                  <c:v>29</c:v>
                </c:pt>
                <c:pt idx="5">
                  <c:v>87</c:v>
                </c:pt>
                <c:pt idx="6">
                  <c:v>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477232"/>
        <c:axId val="503476672"/>
        <c:axId val="0"/>
      </c:bar3DChart>
      <c:catAx>
        <c:axId val="50347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7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476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77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1706054301740711"/>
          <c:y val="0.94086994850834493"/>
          <c:w val="0.94484519702595704"/>
          <c:h val="0.986672877722345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451E-2"/>
          <c:w val="0.62336067851989763"/>
          <c:h val="0.7716771173312163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8025173276301989E-4"/>
                  <c:y val="1.060350726416820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8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622673435513248E-3"/>
                  <c:y val="5.96903186160358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2978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'MAR13'!$D$8:$D$15</c:f>
              <c:numCache>
                <c:formatCode>General</c:formatCode>
                <c:ptCount val="8"/>
                <c:pt idx="0">
                  <c:v>176</c:v>
                </c:pt>
                <c:pt idx="1">
                  <c:v>42</c:v>
                </c:pt>
                <c:pt idx="2">
                  <c:v>0</c:v>
                </c:pt>
                <c:pt idx="3">
                  <c:v>113</c:v>
                </c:pt>
                <c:pt idx="4">
                  <c:v>283</c:v>
                </c:pt>
                <c:pt idx="5">
                  <c:v>138</c:v>
                </c:pt>
                <c:pt idx="6">
                  <c:v>146</c:v>
                </c:pt>
                <c:pt idx="7">
                  <c:v>199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0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5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91968750903E-2"/>
                  <c:y val="9.1611566374276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06E-3"/>
                  <c:y val="-7.066030124617468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2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'MAR13'!$E$8:$E$15</c:f>
              <c:numCache>
                <c:formatCode>General</c:formatCode>
                <c:ptCount val="8"/>
                <c:pt idx="0">
                  <c:v>164</c:v>
                </c:pt>
                <c:pt idx="1">
                  <c:v>27</c:v>
                </c:pt>
                <c:pt idx="2">
                  <c:v>133</c:v>
                </c:pt>
                <c:pt idx="3">
                  <c:v>170</c:v>
                </c:pt>
                <c:pt idx="4">
                  <c:v>98</c:v>
                </c:pt>
                <c:pt idx="5">
                  <c:v>6</c:v>
                </c:pt>
                <c:pt idx="6">
                  <c:v>55</c:v>
                </c:pt>
                <c:pt idx="7">
                  <c:v>149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16608"/>
        <c:axId val="514118288"/>
        <c:axId val="0"/>
      </c:bar3DChart>
      <c:catAx>
        <c:axId val="51411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1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1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166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4597609420444068E-2"/>
          <c:y val="0.93659693657695775"/>
          <c:w val="0.9442860183017662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54" footer="0.49212598500000354"/>
    <c:pageSetup orientation="portrait" horizontalDpi="300" verticalDpi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486E-2"/>
          <c:w val="0.62336067851989785"/>
          <c:h val="0.771677117331216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8025173276301989E-4"/>
                  <c:y val="1.060350726416821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622673435513291E-3"/>
                  <c:y val="5.96903186160358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2996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(*)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'ABR13'!$D$8:$D$15</c:f>
              <c:numCache>
                <c:formatCode>General</c:formatCode>
                <c:ptCount val="8"/>
                <c:pt idx="0">
                  <c:v>567</c:v>
                </c:pt>
                <c:pt idx="1">
                  <c:v>126</c:v>
                </c:pt>
                <c:pt idx="2">
                  <c:v>424</c:v>
                </c:pt>
                <c:pt idx="3">
                  <c:v>48</c:v>
                </c:pt>
                <c:pt idx="4">
                  <c:v>401</c:v>
                </c:pt>
                <c:pt idx="5">
                  <c:v>163</c:v>
                </c:pt>
                <c:pt idx="6">
                  <c:v>72</c:v>
                </c:pt>
                <c:pt idx="7">
                  <c:v>309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1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5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91968750903E-2"/>
                  <c:y val="9.16115663742768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41E-3"/>
                  <c:y val="-7.066030124617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(*)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'ABR13'!$E$8:$E$15</c:f>
              <c:numCache>
                <c:formatCode>General</c:formatCode>
                <c:ptCount val="8"/>
                <c:pt idx="0">
                  <c:v>200</c:v>
                </c:pt>
                <c:pt idx="1">
                  <c:v>36</c:v>
                </c:pt>
                <c:pt idx="2">
                  <c:v>177</c:v>
                </c:pt>
                <c:pt idx="3">
                  <c:v>150</c:v>
                </c:pt>
                <c:pt idx="4">
                  <c:v>99</c:v>
                </c:pt>
                <c:pt idx="5">
                  <c:v>216</c:v>
                </c:pt>
                <c:pt idx="6">
                  <c:v>49</c:v>
                </c:pt>
                <c:pt idx="7">
                  <c:v>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13248"/>
        <c:axId val="514114928"/>
        <c:axId val="0"/>
      </c:bar3DChart>
      <c:catAx>
        <c:axId val="51411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1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14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13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2908242888557854E-2"/>
          <c:y val="0.93659693657695775"/>
          <c:w val="0.94259665176988006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76" footer="0.49212598500000376"/>
    <c:pageSetup orientation="portrait" horizontalDpi="300" verticalDpi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622673435513326E-3"/>
                  <c:y val="5.96903186160358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'MAI13'!$D$8:$D$15</c:f>
              <c:numCache>
                <c:formatCode>General</c:formatCode>
                <c:ptCount val="8"/>
                <c:pt idx="0">
                  <c:v>389</c:v>
                </c:pt>
                <c:pt idx="1">
                  <c:v>140</c:v>
                </c:pt>
                <c:pt idx="2">
                  <c:v>258</c:v>
                </c:pt>
                <c:pt idx="3">
                  <c:v>3</c:v>
                </c:pt>
                <c:pt idx="4">
                  <c:v>169</c:v>
                </c:pt>
                <c:pt idx="5">
                  <c:v>170</c:v>
                </c:pt>
                <c:pt idx="6">
                  <c:v>87</c:v>
                </c:pt>
                <c:pt idx="7">
                  <c:v>360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91968750903E-2"/>
                  <c:y val="9.16115663742769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'MAI13'!$E$8:$E$15</c:f>
              <c:numCache>
                <c:formatCode>General</c:formatCode>
                <c:ptCount val="8"/>
                <c:pt idx="0">
                  <c:v>174</c:v>
                </c:pt>
                <c:pt idx="1">
                  <c:v>89</c:v>
                </c:pt>
                <c:pt idx="2">
                  <c:v>60</c:v>
                </c:pt>
                <c:pt idx="3">
                  <c:v>80</c:v>
                </c:pt>
                <c:pt idx="4">
                  <c:v>84</c:v>
                </c:pt>
                <c:pt idx="5">
                  <c:v>69</c:v>
                </c:pt>
                <c:pt idx="6">
                  <c:v>79</c:v>
                </c:pt>
                <c:pt idx="7">
                  <c:v>164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09888"/>
        <c:axId val="514111568"/>
        <c:axId val="0"/>
      </c:bar3DChart>
      <c:catAx>
        <c:axId val="51410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1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1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09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4597609420444068E-2"/>
          <c:y val="0.93659693657695775"/>
          <c:w val="0.9442860183017662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622673435513326E-3"/>
                  <c:y val="5.96903186160358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'JUN13'!$D$8:$D$15</c:f>
              <c:numCache>
                <c:formatCode>General</c:formatCode>
                <c:ptCount val="8"/>
                <c:pt idx="0">
                  <c:v>138</c:v>
                </c:pt>
                <c:pt idx="1">
                  <c:v>160</c:v>
                </c:pt>
                <c:pt idx="2">
                  <c:v>121</c:v>
                </c:pt>
                <c:pt idx="3">
                  <c:v>282</c:v>
                </c:pt>
                <c:pt idx="4">
                  <c:v>189</c:v>
                </c:pt>
                <c:pt idx="5">
                  <c:v>121</c:v>
                </c:pt>
                <c:pt idx="6">
                  <c:v>92</c:v>
                </c:pt>
                <c:pt idx="7">
                  <c:v>815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91968750903E-2"/>
                  <c:y val="9.16115663742769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'JUN13'!$E$8:$E$15</c:f>
              <c:numCache>
                <c:formatCode>General</c:formatCode>
                <c:ptCount val="8"/>
                <c:pt idx="0">
                  <c:v>302</c:v>
                </c:pt>
                <c:pt idx="1">
                  <c:v>44</c:v>
                </c:pt>
                <c:pt idx="2">
                  <c:v>300</c:v>
                </c:pt>
                <c:pt idx="3">
                  <c:v>108</c:v>
                </c:pt>
                <c:pt idx="4">
                  <c:v>279</c:v>
                </c:pt>
                <c:pt idx="5">
                  <c:v>138</c:v>
                </c:pt>
                <c:pt idx="6">
                  <c:v>77</c:v>
                </c:pt>
                <c:pt idx="7">
                  <c:v>163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06528"/>
        <c:axId val="514108208"/>
        <c:axId val="0"/>
      </c:bar3DChart>
      <c:catAx>
        <c:axId val="51410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0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0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06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183780236929841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069370585751134E-2"/>
          <c:w val="0.62336067851989652"/>
          <c:h val="0.77167711733121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487911390863032E-2"/>
                  <c:y val="6.90233841367935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267481522600714E-3"/>
                  <c:y val="4.68539177260370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6055202198997647E-3"/>
                  <c:y val="-1.032570180071247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1535402916618396E-3"/>
                  <c:y val="-1.70601072978359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657543862611929E-2"/>
                  <c:y val="6.83662601212566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7380586479034426E-3"/>
                  <c:y val="1.1204123324658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367256373928171E-3"/>
                  <c:y val="1.0083635145916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1633135376635431E-3"/>
                  <c:y val="-9.26268183499856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'1ºSemestre_2013'!$B$8:$B$15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(*)</c:v>
                </c:pt>
                <c:pt idx="6">
                  <c:v>7ª - Itajaí </c:v>
                </c:pt>
                <c:pt idx="7">
                  <c:v>8ª - Capital (**)</c:v>
                </c:pt>
              </c:strCache>
            </c:strRef>
          </c:cat>
          <c:val>
            <c:numRef>
              <c:f>'1ºSemestre_2013'!$D$8:$D$15</c:f>
              <c:numCache>
                <c:formatCode>General</c:formatCode>
                <c:ptCount val="8"/>
                <c:pt idx="0">
                  <c:v>1797</c:v>
                </c:pt>
                <c:pt idx="1">
                  <c:v>637</c:v>
                </c:pt>
                <c:pt idx="2">
                  <c:v>930</c:v>
                </c:pt>
                <c:pt idx="3">
                  <c:v>645</c:v>
                </c:pt>
                <c:pt idx="4">
                  <c:v>1841</c:v>
                </c:pt>
                <c:pt idx="5">
                  <c:v>737</c:v>
                </c:pt>
                <c:pt idx="6">
                  <c:v>481</c:v>
                </c:pt>
                <c:pt idx="7">
                  <c:v>2091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6140333912236777E-3"/>
                  <c:y val="4.82645624835758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595443531213097E-2"/>
                  <c:y val="8.34357873611331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6455801873543431E-2"/>
                  <c:y val="7.87881499539341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5754468863032806E-2"/>
                  <c:y val="1.14334642494697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2428287088818884E-2"/>
                  <c:y val="7.82141100726237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8288645431149275E-2"/>
                  <c:y val="6.3890747863985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6274974150070225E-2"/>
                  <c:y val="9.3110670937386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2203236259627588E-2"/>
                  <c:y val="3.03766133582318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'1ºSemestre_2013'!$B$8:$B$15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(*)</c:v>
                </c:pt>
                <c:pt idx="6">
                  <c:v>7ª - Itajaí </c:v>
                </c:pt>
                <c:pt idx="7">
                  <c:v>8ª - Capital (**)</c:v>
                </c:pt>
              </c:strCache>
            </c:strRef>
          </c:cat>
          <c:val>
            <c:numRef>
              <c:f>'1ºSemestre_2013'!$E$8:$E$15</c:f>
              <c:numCache>
                <c:formatCode>General</c:formatCode>
                <c:ptCount val="8"/>
                <c:pt idx="0">
                  <c:v>1057</c:v>
                </c:pt>
                <c:pt idx="1">
                  <c:v>246</c:v>
                </c:pt>
                <c:pt idx="2">
                  <c:v>833</c:v>
                </c:pt>
                <c:pt idx="3">
                  <c:v>602</c:v>
                </c:pt>
                <c:pt idx="4">
                  <c:v>661</c:v>
                </c:pt>
                <c:pt idx="5">
                  <c:v>555</c:v>
                </c:pt>
                <c:pt idx="6">
                  <c:v>325</c:v>
                </c:pt>
                <c:pt idx="7">
                  <c:v>697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103168"/>
        <c:axId val="514104848"/>
        <c:axId val="0"/>
      </c:bar3DChart>
      <c:catAx>
        <c:axId val="51410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0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0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03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665176988011625E-2"/>
          <c:y val="0.93473106906412828"/>
          <c:w val="0.94935358586933383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'JUL13 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'JUL13 '!$D$8:$D$15</c:f>
              <c:numCache>
                <c:formatCode>General</c:formatCode>
                <c:ptCount val="8"/>
                <c:pt idx="0">
                  <c:v>414</c:v>
                </c:pt>
                <c:pt idx="1">
                  <c:v>189</c:v>
                </c:pt>
                <c:pt idx="2">
                  <c:v>263</c:v>
                </c:pt>
                <c:pt idx="3">
                  <c:v>56</c:v>
                </c:pt>
                <c:pt idx="4">
                  <c:v>193</c:v>
                </c:pt>
                <c:pt idx="5">
                  <c:v>164</c:v>
                </c:pt>
                <c:pt idx="6">
                  <c:v>93</c:v>
                </c:pt>
                <c:pt idx="7">
                  <c:v>749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'JUL13 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'JUL13 '!$E$8:$E$15</c:f>
              <c:numCache>
                <c:formatCode>General</c:formatCode>
                <c:ptCount val="8"/>
                <c:pt idx="0">
                  <c:v>285</c:v>
                </c:pt>
                <c:pt idx="1">
                  <c:v>38</c:v>
                </c:pt>
                <c:pt idx="2">
                  <c:v>263</c:v>
                </c:pt>
                <c:pt idx="3">
                  <c:v>182</c:v>
                </c:pt>
                <c:pt idx="4">
                  <c:v>149</c:v>
                </c:pt>
                <c:pt idx="5">
                  <c:v>114</c:v>
                </c:pt>
                <c:pt idx="6">
                  <c:v>103</c:v>
                </c:pt>
                <c:pt idx="7">
                  <c:v>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99808"/>
        <c:axId val="514101488"/>
        <c:axId val="0"/>
      </c:bar3DChart>
      <c:catAx>
        <c:axId val="5140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10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101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99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'AGO13'!$D$8:$D$15</c:f>
              <c:numCache>
                <c:formatCode>General</c:formatCode>
                <c:ptCount val="8"/>
                <c:pt idx="0">
                  <c:v>213</c:v>
                </c:pt>
                <c:pt idx="1">
                  <c:v>0</c:v>
                </c:pt>
                <c:pt idx="2">
                  <c:v>139</c:v>
                </c:pt>
                <c:pt idx="3">
                  <c:v>32</c:v>
                </c:pt>
                <c:pt idx="4">
                  <c:v>248</c:v>
                </c:pt>
                <c:pt idx="5">
                  <c:v>115</c:v>
                </c:pt>
                <c:pt idx="6">
                  <c:v>62</c:v>
                </c:pt>
                <c:pt idx="7">
                  <c:v>1566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'AGO13'!$E$8:$E$15</c:f>
              <c:numCache>
                <c:formatCode>General</c:formatCode>
                <c:ptCount val="8"/>
                <c:pt idx="0">
                  <c:v>461</c:v>
                </c:pt>
                <c:pt idx="1">
                  <c:v>57</c:v>
                </c:pt>
                <c:pt idx="2">
                  <c:v>209</c:v>
                </c:pt>
                <c:pt idx="3">
                  <c:v>73</c:v>
                </c:pt>
                <c:pt idx="4">
                  <c:v>138</c:v>
                </c:pt>
                <c:pt idx="5">
                  <c:v>156</c:v>
                </c:pt>
                <c:pt idx="6">
                  <c:v>114</c:v>
                </c:pt>
                <c:pt idx="7">
                  <c:v>907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96448"/>
        <c:axId val="514098128"/>
        <c:axId val="0"/>
      </c:bar3DChart>
      <c:catAx>
        <c:axId val="5140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9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9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96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473106906412828"/>
          <c:w val="0.92908278357097251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'SET13'!$D$8:$D$15</c:f>
              <c:numCache>
                <c:formatCode>General</c:formatCode>
                <c:ptCount val="8"/>
                <c:pt idx="0">
                  <c:v>651</c:v>
                </c:pt>
                <c:pt idx="1">
                  <c:v>153</c:v>
                </c:pt>
                <c:pt idx="2">
                  <c:v>137</c:v>
                </c:pt>
                <c:pt idx="3">
                  <c:v>114</c:v>
                </c:pt>
                <c:pt idx="4">
                  <c:v>115</c:v>
                </c:pt>
                <c:pt idx="5">
                  <c:v>79</c:v>
                </c:pt>
                <c:pt idx="6">
                  <c:v>159</c:v>
                </c:pt>
                <c:pt idx="7">
                  <c:v>783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'SET13'!$E$8:$E$15</c:f>
              <c:numCache>
                <c:formatCode>General</c:formatCode>
                <c:ptCount val="8"/>
                <c:pt idx="0">
                  <c:v>291</c:v>
                </c:pt>
                <c:pt idx="1">
                  <c:v>102</c:v>
                </c:pt>
                <c:pt idx="2">
                  <c:v>55</c:v>
                </c:pt>
                <c:pt idx="3">
                  <c:v>69</c:v>
                </c:pt>
                <c:pt idx="4">
                  <c:v>130</c:v>
                </c:pt>
                <c:pt idx="5">
                  <c:v>259</c:v>
                </c:pt>
                <c:pt idx="6">
                  <c:v>111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93088"/>
        <c:axId val="514094768"/>
        <c:axId val="0"/>
      </c:bar3DChart>
      <c:catAx>
        <c:axId val="51409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9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94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93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'OUT13'!$D$8:$D$15</c:f>
              <c:numCache>
                <c:formatCode>General</c:formatCode>
                <c:ptCount val="8"/>
                <c:pt idx="0">
                  <c:v>684</c:v>
                </c:pt>
                <c:pt idx="1">
                  <c:v>161</c:v>
                </c:pt>
                <c:pt idx="2">
                  <c:v>81</c:v>
                </c:pt>
                <c:pt idx="3">
                  <c:v>89</c:v>
                </c:pt>
                <c:pt idx="4">
                  <c:v>141</c:v>
                </c:pt>
                <c:pt idx="5">
                  <c:v>79</c:v>
                </c:pt>
                <c:pt idx="6">
                  <c:v>97</c:v>
                </c:pt>
                <c:pt idx="7">
                  <c:v>701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'OUT13'!$E$8:$E$15</c:f>
              <c:numCache>
                <c:formatCode>General</c:formatCode>
                <c:ptCount val="8"/>
                <c:pt idx="0">
                  <c:v>561</c:v>
                </c:pt>
                <c:pt idx="1">
                  <c:v>192</c:v>
                </c:pt>
                <c:pt idx="2">
                  <c:v>95</c:v>
                </c:pt>
                <c:pt idx="3">
                  <c:v>142</c:v>
                </c:pt>
                <c:pt idx="4">
                  <c:v>107</c:v>
                </c:pt>
                <c:pt idx="5">
                  <c:v>99</c:v>
                </c:pt>
                <c:pt idx="6">
                  <c:v>124</c:v>
                </c:pt>
                <c:pt idx="7">
                  <c:v>1221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89728"/>
        <c:axId val="514091408"/>
        <c:axId val="0"/>
      </c:bar3DChart>
      <c:catAx>
        <c:axId val="51408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9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91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89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473106906412828"/>
          <c:w val="0.92908278357097251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'NOV13'!$D$8:$D$15</c:f>
              <c:numCache>
                <c:formatCode>General</c:formatCode>
                <c:ptCount val="8"/>
                <c:pt idx="0">
                  <c:v>1048</c:v>
                </c:pt>
                <c:pt idx="1">
                  <c:v>168</c:v>
                </c:pt>
                <c:pt idx="2">
                  <c:v>137</c:v>
                </c:pt>
                <c:pt idx="3">
                  <c:v>132</c:v>
                </c:pt>
                <c:pt idx="4">
                  <c:v>392</c:v>
                </c:pt>
                <c:pt idx="5">
                  <c:v>109</c:v>
                </c:pt>
                <c:pt idx="6">
                  <c:v>5</c:v>
                </c:pt>
                <c:pt idx="7">
                  <c:v>1052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'NOV13'!$E$8:$E$15</c:f>
              <c:numCache>
                <c:formatCode>General</c:formatCode>
                <c:ptCount val="8"/>
                <c:pt idx="0">
                  <c:v>821</c:v>
                </c:pt>
                <c:pt idx="1">
                  <c:v>73</c:v>
                </c:pt>
                <c:pt idx="2">
                  <c:v>107</c:v>
                </c:pt>
                <c:pt idx="3">
                  <c:v>107</c:v>
                </c:pt>
                <c:pt idx="4">
                  <c:v>73</c:v>
                </c:pt>
                <c:pt idx="5">
                  <c:v>57</c:v>
                </c:pt>
                <c:pt idx="6">
                  <c:v>152</c:v>
                </c:pt>
                <c:pt idx="7">
                  <c:v>552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86368"/>
        <c:axId val="514088048"/>
        <c:axId val="0"/>
      </c:bar3DChart>
      <c:catAx>
        <c:axId val="51408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8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8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86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473106906412828"/>
          <c:w val="0.92908278357097251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2.56137159612827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2316719755824809E-3"/>
                  <c:y val="7.8033639756654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0232786322270076E-3"/>
                  <c:y val="-1.073779734840589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677365095717931E-3"/>
                  <c:y val="-1.82906241038787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2717288843567456E-3"/>
                  <c:y val="7.85863253122582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196678686192254E-2"/>
                  <c:y val="-6.39085762023298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638264843062834E-2"/>
                  <c:y val="-1.21599639789784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'MAR08'!$D$8:$D$14</c:f>
              <c:numCache>
                <c:formatCode>General</c:formatCode>
                <c:ptCount val="7"/>
                <c:pt idx="0">
                  <c:v>57</c:v>
                </c:pt>
                <c:pt idx="1">
                  <c:v>46</c:v>
                </c:pt>
                <c:pt idx="2">
                  <c:v>16</c:v>
                </c:pt>
                <c:pt idx="3">
                  <c:v>142</c:v>
                </c:pt>
                <c:pt idx="4">
                  <c:v>52</c:v>
                </c:pt>
                <c:pt idx="5">
                  <c:v>108</c:v>
                </c:pt>
                <c:pt idx="6">
                  <c:v>5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69611548816144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402797781118517E-2"/>
                  <c:y val="-8.95856053382382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524177468470678E-2"/>
                  <c:y val="5.570118028576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9056765100624059E-2"/>
                  <c:y val="6.241415991364949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7832525607196247E-2"/>
                  <c:y val="9.581406809249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580430950804011E-2"/>
                  <c:y val="-1.69422125262361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7037099334545775E-2"/>
                  <c:y val="-1.0045121642279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'MAR08'!$E$8:$E$14</c:f>
              <c:numCache>
                <c:formatCode>General</c:formatCode>
                <c:ptCount val="7"/>
                <c:pt idx="0">
                  <c:v>96</c:v>
                </c:pt>
                <c:pt idx="1">
                  <c:v>99</c:v>
                </c:pt>
                <c:pt idx="2">
                  <c:v>19</c:v>
                </c:pt>
                <c:pt idx="3">
                  <c:v>127</c:v>
                </c:pt>
                <c:pt idx="4">
                  <c:v>105</c:v>
                </c:pt>
                <c:pt idx="5">
                  <c:v>59</c:v>
                </c:pt>
                <c:pt idx="6">
                  <c:v>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3480592"/>
        <c:axId val="503480032"/>
        <c:axId val="0"/>
      </c:bar3DChart>
      <c:catAx>
        <c:axId val="50348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8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48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03480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'DEZ13'!$D$8:$D$15</c:f>
              <c:numCache>
                <c:formatCode>General</c:formatCode>
                <c:ptCount val="8"/>
                <c:pt idx="0">
                  <c:v>197</c:v>
                </c:pt>
                <c:pt idx="1">
                  <c:v>2</c:v>
                </c:pt>
                <c:pt idx="2">
                  <c:v>118</c:v>
                </c:pt>
                <c:pt idx="3">
                  <c:v>56</c:v>
                </c:pt>
                <c:pt idx="4">
                  <c:v>62</c:v>
                </c:pt>
                <c:pt idx="5">
                  <c:v>35</c:v>
                </c:pt>
                <c:pt idx="6">
                  <c:v>147</c:v>
                </c:pt>
                <c:pt idx="7">
                  <c:v>348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'DEZ13'!$E$8:$E$15</c:f>
              <c:numCache>
                <c:formatCode>General</c:formatCode>
                <c:ptCount val="8"/>
                <c:pt idx="0">
                  <c:v>192</c:v>
                </c:pt>
                <c:pt idx="1">
                  <c:v>26</c:v>
                </c:pt>
                <c:pt idx="2">
                  <c:v>48</c:v>
                </c:pt>
                <c:pt idx="3">
                  <c:v>91</c:v>
                </c:pt>
                <c:pt idx="4">
                  <c:v>13</c:v>
                </c:pt>
                <c:pt idx="5">
                  <c:v>74</c:v>
                </c:pt>
                <c:pt idx="6">
                  <c:v>119</c:v>
                </c:pt>
                <c:pt idx="7">
                  <c:v>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83008"/>
        <c:axId val="514084688"/>
        <c:axId val="0"/>
      </c:bar3DChart>
      <c:catAx>
        <c:axId val="51408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8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8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83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183780236929841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069370585751134E-2"/>
          <c:w val="0.62336067851989652"/>
          <c:h val="0.77167711733121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487911390863032E-2"/>
                  <c:y val="6.90233841367935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267481522600714E-3"/>
                  <c:y val="4.68539177260370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6055202198997647E-3"/>
                  <c:y val="-1.032570180071247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1535402916618396E-3"/>
                  <c:y val="-1.70601072978359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657543862611929E-2"/>
                  <c:y val="6.83662601212566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7380586479034426E-3"/>
                  <c:y val="1.1204123324658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0367256373928171E-3"/>
                  <c:y val="1.0083635145916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1633135376635431E-3"/>
                  <c:y val="-9.26268183499856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'2ºSemestre_2013'!$B$8:$B$15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</c:v>
                </c:pt>
              </c:strCache>
            </c:strRef>
          </c:cat>
          <c:val>
            <c:numRef>
              <c:f>'2ºSemestre_2013'!$D$8:$D$15</c:f>
              <c:numCache>
                <c:formatCode>General</c:formatCode>
                <c:ptCount val="8"/>
                <c:pt idx="0">
                  <c:v>3207</c:v>
                </c:pt>
                <c:pt idx="1">
                  <c:v>673</c:v>
                </c:pt>
                <c:pt idx="2">
                  <c:v>875</c:v>
                </c:pt>
                <c:pt idx="3">
                  <c:v>479</c:v>
                </c:pt>
                <c:pt idx="4">
                  <c:v>1151</c:v>
                </c:pt>
                <c:pt idx="5">
                  <c:v>581</c:v>
                </c:pt>
                <c:pt idx="6">
                  <c:v>563</c:v>
                </c:pt>
                <c:pt idx="7">
                  <c:v>5199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6140333912236777E-3"/>
                  <c:y val="4.82645624835758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595443531213097E-2"/>
                  <c:y val="8.34357873611331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6455801873543431E-2"/>
                  <c:y val="7.87881499539341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5754468863032806E-2"/>
                  <c:y val="1.14334642494697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2428287088818884E-2"/>
                  <c:y val="7.82141100726237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8288645431149275E-2"/>
                  <c:y val="6.3890747863985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6274974150070225E-2"/>
                  <c:y val="9.3110670937386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2203236259627588E-2"/>
                  <c:y val="3.03766133582318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'2ºSemestre_2013'!$B$8:$B$15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</c:v>
                </c:pt>
              </c:strCache>
            </c:strRef>
          </c:cat>
          <c:val>
            <c:numRef>
              <c:f>'2ºSemestre_2013'!$E$8:$E$15</c:f>
              <c:numCache>
                <c:formatCode>General</c:formatCode>
                <c:ptCount val="8"/>
                <c:pt idx="0">
                  <c:v>2611</c:v>
                </c:pt>
                <c:pt idx="1">
                  <c:v>488</c:v>
                </c:pt>
                <c:pt idx="2">
                  <c:v>777</c:v>
                </c:pt>
                <c:pt idx="3">
                  <c:v>664</c:v>
                </c:pt>
                <c:pt idx="4">
                  <c:v>610</c:v>
                </c:pt>
                <c:pt idx="5">
                  <c:v>759</c:v>
                </c:pt>
                <c:pt idx="6">
                  <c:v>723</c:v>
                </c:pt>
                <c:pt idx="7">
                  <c:v>3737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79648"/>
        <c:axId val="514081328"/>
        <c:axId val="0"/>
      </c:bar3DChart>
      <c:catAx>
        <c:axId val="51407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8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81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79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665176988011625E-2"/>
          <c:y val="0.93286539742233721"/>
          <c:w val="0.94935358586933383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'JAN14'!$B$8:$B$15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'JAN14'!$D$8:$D$15</c:f>
              <c:numCache>
                <c:formatCode>General</c:formatCode>
                <c:ptCount val="8"/>
                <c:pt idx="0">
                  <c:v>264</c:v>
                </c:pt>
                <c:pt idx="1">
                  <c:v>7</c:v>
                </c:pt>
                <c:pt idx="2">
                  <c:v>149</c:v>
                </c:pt>
                <c:pt idx="3">
                  <c:v>101</c:v>
                </c:pt>
                <c:pt idx="4">
                  <c:v>357</c:v>
                </c:pt>
                <c:pt idx="5">
                  <c:v>72</c:v>
                </c:pt>
                <c:pt idx="6">
                  <c:v>4</c:v>
                </c:pt>
                <c:pt idx="7">
                  <c:v>237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'JAN14'!$B$8:$B$15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'JAN14'!$E$8:$E$15</c:f>
              <c:numCache>
                <c:formatCode>General</c:formatCode>
                <c:ptCount val="8"/>
                <c:pt idx="0">
                  <c:v>52</c:v>
                </c:pt>
                <c:pt idx="1">
                  <c:v>0</c:v>
                </c:pt>
                <c:pt idx="2">
                  <c:v>61</c:v>
                </c:pt>
                <c:pt idx="3">
                  <c:v>0</c:v>
                </c:pt>
                <c:pt idx="4">
                  <c:v>8</c:v>
                </c:pt>
                <c:pt idx="5">
                  <c:v>20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76288"/>
        <c:axId val="514077968"/>
        <c:axId val="0"/>
      </c:bar3DChart>
      <c:catAx>
        <c:axId val="51407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7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77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76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473106906412828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'FEV14'!$D$8:$D$15</c:f>
              <c:numCache>
                <c:formatCode>General</c:formatCode>
                <c:ptCount val="8"/>
                <c:pt idx="0">
                  <c:v>156</c:v>
                </c:pt>
                <c:pt idx="1">
                  <c:v>124</c:v>
                </c:pt>
                <c:pt idx="2">
                  <c:v>196</c:v>
                </c:pt>
                <c:pt idx="3">
                  <c:v>40</c:v>
                </c:pt>
                <c:pt idx="4">
                  <c:v>200</c:v>
                </c:pt>
                <c:pt idx="5">
                  <c:v>51</c:v>
                </c:pt>
                <c:pt idx="6">
                  <c:v>183</c:v>
                </c:pt>
                <c:pt idx="7">
                  <c:v>180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'FEV14'!$E$8:$E$15</c:f>
              <c:numCache>
                <c:formatCode>General</c:formatCode>
                <c:ptCount val="8"/>
                <c:pt idx="0">
                  <c:v>325</c:v>
                </c:pt>
                <c:pt idx="1">
                  <c:v>66</c:v>
                </c:pt>
                <c:pt idx="2">
                  <c:v>107</c:v>
                </c:pt>
                <c:pt idx="3">
                  <c:v>40</c:v>
                </c:pt>
                <c:pt idx="4">
                  <c:v>135</c:v>
                </c:pt>
                <c:pt idx="5">
                  <c:v>97</c:v>
                </c:pt>
                <c:pt idx="6">
                  <c:v>79</c:v>
                </c:pt>
                <c:pt idx="7">
                  <c:v>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72928"/>
        <c:axId val="514074608"/>
        <c:axId val="0"/>
      </c:bar3DChart>
      <c:catAx>
        <c:axId val="51407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7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7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72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286539742233721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'MAR14'!$B$8:$B$15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'MAR14'!$D$8:$D$15</c:f>
              <c:numCache>
                <c:formatCode>General</c:formatCode>
                <c:ptCount val="8"/>
                <c:pt idx="0">
                  <c:v>86</c:v>
                </c:pt>
                <c:pt idx="1">
                  <c:v>7</c:v>
                </c:pt>
                <c:pt idx="2">
                  <c:v>232</c:v>
                </c:pt>
                <c:pt idx="3">
                  <c:v>160</c:v>
                </c:pt>
                <c:pt idx="4">
                  <c:v>185</c:v>
                </c:pt>
                <c:pt idx="5">
                  <c:v>197</c:v>
                </c:pt>
                <c:pt idx="6">
                  <c:v>297</c:v>
                </c:pt>
                <c:pt idx="7">
                  <c:v>310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'MAR14'!$B$8:$B$15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'MAR14'!$E$8:$E$15</c:f>
              <c:numCache>
                <c:formatCode>General</c:formatCode>
                <c:ptCount val="8"/>
                <c:pt idx="0">
                  <c:v>181</c:v>
                </c:pt>
                <c:pt idx="1">
                  <c:v>30</c:v>
                </c:pt>
                <c:pt idx="2">
                  <c:v>178</c:v>
                </c:pt>
                <c:pt idx="3">
                  <c:v>94</c:v>
                </c:pt>
                <c:pt idx="4">
                  <c:v>68</c:v>
                </c:pt>
                <c:pt idx="5">
                  <c:v>161</c:v>
                </c:pt>
                <c:pt idx="6">
                  <c:v>157</c:v>
                </c:pt>
                <c:pt idx="7">
                  <c:v>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69568"/>
        <c:axId val="514071248"/>
        <c:axId val="0"/>
      </c:bar3DChart>
      <c:catAx>
        <c:axId val="51406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7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7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69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286539742233721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'ABR14'!$D$8:$D$15</c:f>
              <c:numCache>
                <c:formatCode>General</c:formatCode>
                <c:ptCount val="8"/>
                <c:pt idx="0">
                  <c:v>81</c:v>
                </c:pt>
                <c:pt idx="1">
                  <c:v>169</c:v>
                </c:pt>
                <c:pt idx="2">
                  <c:v>29</c:v>
                </c:pt>
                <c:pt idx="3">
                  <c:v>111</c:v>
                </c:pt>
                <c:pt idx="4">
                  <c:v>166</c:v>
                </c:pt>
                <c:pt idx="5">
                  <c:v>109</c:v>
                </c:pt>
                <c:pt idx="6">
                  <c:v>392</c:v>
                </c:pt>
                <c:pt idx="7">
                  <c:v>97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'ABR14'!$E$8:$E$15</c:f>
              <c:numCache>
                <c:formatCode>General</c:formatCode>
                <c:ptCount val="8"/>
                <c:pt idx="0">
                  <c:v>40</c:v>
                </c:pt>
                <c:pt idx="1">
                  <c:v>24</c:v>
                </c:pt>
                <c:pt idx="2">
                  <c:v>18</c:v>
                </c:pt>
                <c:pt idx="3">
                  <c:v>73</c:v>
                </c:pt>
                <c:pt idx="4">
                  <c:v>102</c:v>
                </c:pt>
                <c:pt idx="5">
                  <c:v>66</c:v>
                </c:pt>
                <c:pt idx="6">
                  <c:v>143</c:v>
                </c:pt>
                <c:pt idx="7">
                  <c:v>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66208"/>
        <c:axId val="514067888"/>
        <c:axId val="0"/>
      </c:bar3DChart>
      <c:catAx>
        <c:axId val="51406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6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67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66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286539742233721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'MAI14'!$D$8:$D$15</c:f>
              <c:numCache>
                <c:formatCode>General</c:formatCode>
                <c:ptCount val="8"/>
                <c:pt idx="0">
                  <c:v>195</c:v>
                </c:pt>
                <c:pt idx="1">
                  <c:v>50</c:v>
                </c:pt>
                <c:pt idx="2">
                  <c:v>42</c:v>
                </c:pt>
                <c:pt idx="3">
                  <c:v>152</c:v>
                </c:pt>
                <c:pt idx="4">
                  <c:v>129</c:v>
                </c:pt>
                <c:pt idx="5">
                  <c:v>103</c:v>
                </c:pt>
                <c:pt idx="6">
                  <c:v>176</c:v>
                </c:pt>
                <c:pt idx="7">
                  <c:v>177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'MAI14'!$E$8:$E$15</c:f>
              <c:numCache>
                <c:formatCode>General</c:formatCode>
                <c:ptCount val="8"/>
                <c:pt idx="0">
                  <c:v>46</c:v>
                </c:pt>
                <c:pt idx="1">
                  <c:v>77</c:v>
                </c:pt>
                <c:pt idx="2">
                  <c:v>24</c:v>
                </c:pt>
                <c:pt idx="3">
                  <c:v>111</c:v>
                </c:pt>
                <c:pt idx="4">
                  <c:v>75</c:v>
                </c:pt>
                <c:pt idx="5">
                  <c:v>82</c:v>
                </c:pt>
                <c:pt idx="6">
                  <c:v>98</c:v>
                </c:pt>
                <c:pt idx="7">
                  <c:v>151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62848"/>
        <c:axId val="514064528"/>
        <c:axId val="0"/>
      </c:bar3DChart>
      <c:catAx>
        <c:axId val="51406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6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64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62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286539742233721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'JUN14'!$B$8:$B$15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*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'JUN14'!$D$8:$D$15</c:f>
              <c:numCache>
                <c:formatCode>General</c:formatCode>
                <c:ptCount val="8"/>
                <c:pt idx="0">
                  <c:v>229</c:v>
                </c:pt>
                <c:pt idx="1">
                  <c:v>77</c:v>
                </c:pt>
                <c:pt idx="2">
                  <c:v>468</c:v>
                </c:pt>
                <c:pt idx="3">
                  <c:v>126</c:v>
                </c:pt>
                <c:pt idx="4">
                  <c:v>353</c:v>
                </c:pt>
                <c:pt idx="5">
                  <c:v>143</c:v>
                </c:pt>
                <c:pt idx="6">
                  <c:v>437</c:v>
                </c:pt>
                <c:pt idx="7">
                  <c:v>104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'JUN14'!$B$8:$B$15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*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'JUN14'!$E$8:$E$15</c:f>
              <c:numCache>
                <c:formatCode>General</c:formatCode>
                <c:ptCount val="8"/>
                <c:pt idx="0">
                  <c:v>85</c:v>
                </c:pt>
                <c:pt idx="1">
                  <c:v>68</c:v>
                </c:pt>
                <c:pt idx="2">
                  <c:v>188</c:v>
                </c:pt>
                <c:pt idx="3">
                  <c:v>94</c:v>
                </c:pt>
                <c:pt idx="4">
                  <c:v>122</c:v>
                </c:pt>
                <c:pt idx="5">
                  <c:v>126</c:v>
                </c:pt>
                <c:pt idx="6">
                  <c:v>1021</c:v>
                </c:pt>
                <c:pt idx="7">
                  <c:v>274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59488"/>
        <c:axId val="514061168"/>
        <c:axId val="0"/>
      </c:bar3DChart>
      <c:catAx>
        <c:axId val="51405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6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61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59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9394374689650285E-2"/>
          <c:y val="0.93473106906412828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**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'1ºSemestre2014'!$D$8:$D$15</c:f>
              <c:numCache>
                <c:formatCode>General</c:formatCode>
                <c:ptCount val="8"/>
                <c:pt idx="0">
                  <c:v>1011</c:v>
                </c:pt>
                <c:pt idx="1">
                  <c:v>434</c:v>
                </c:pt>
                <c:pt idx="2">
                  <c:v>1116</c:v>
                </c:pt>
                <c:pt idx="3">
                  <c:v>690</c:v>
                </c:pt>
                <c:pt idx="4">
                  <c:v>1390</c:v>
                </c:pt>
                <c:pt idx="5">
                  <c:v>675</c:v>
                </c:pt>
                <c:pt idx="6">
                  <c:v>1489</c:v>
                </c:pt>
                <c:pt idx="7">
                  <c:v>1105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**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'1ºSemestre2014'!$E$8:$E$15</c:f>
              <c:numCache>
                <c:formatCode>General</c:formatCode>
                <c:ptCount val="8"/>
                <c:pt idx="0">
                  <c:v>729</c:v>
                </c:pt>
                <c:pt idx="1">
                  <c:v>265</c:v>
                </c:pt>
                <c:pt idx="2">
                  <c:v>576</c:v>
                </c:pt>
                <c:pt idx="3">
                  <c:v>412</c:v>
                </c:pt>
                <c:pt idx="4">
                  <c:v>510</c:v>
                </c:pt>
                <c:pt idx="5">
                  <c:v>552</c:v>
                </c:pt>
                <c:pt idx="6">
                  <c:v>1498</c:v>
                </c:pt>
                <c:pt idx="7">
                  <c:v>1434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56128"/>
        <c:axId val="514057808"/>
        <c:axId val="0"/>
      </c:bar3DChart>
      <c:catAx>
        <c:axId val="51405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5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57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561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473106906412828"/>
          <c:w val="0.92908278357097251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'JUL14'!$D$8:$D$15</c:f>
              <c:numCache>
                <c:formatCode>General</c:formatCode>
                <c:ptCount val="8"/>
                <c:pt idx="0">
                  <c:v>191</c:v>
                </c:pt>
                <c:pt idx="1">
                  <c:v>51</c:v>
                </c:pt>
                <c:pt idx="2">
                  <c:v>278</c:v>
                </c:pt>
                <c:pt idx="3">
                  <c:v>248</c:v>
                </c:pt>
                <c:pt idx="4">
                  <c:v>247</c:v>
                </c:pt>
                <c:pt idx="5">
                  <c:v>178</c:v>
                </c:pt>
                <c:pt idx="6">
                  <c:v>2</c:v>
                </c:pt>
                <c:pt idx="7">
                  <c:v>208</c:v>
                </c:pt>
              </c:numCache>
            </c:numRef>
          </c:val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'JUL14'!$E$8:$E$15</c:f>
              <c:numCache>
                <c:formatCode>General</c:formatCode>
                <c:ptCount val="8"/>
                <c:pt idx="0">
                  <c:v>251</c:v>
                </c:pt>
                <c:pt idx="1">
                  <c:v>48</c:v>
                </c:pt>
                <c:pt idx="2">
                  <c:v>176</c:v>
                </c:pt>
                <c:pt idx="3">
                  <c:v>1</c:v>
                </c:pt>
                <c:pt idx="4">
                  <c:v>114</c:v>
                </c:pt>
                <c:pt idx="5">
                  <c:v>206</c:v>
                </c:pt>
                <c:pt idx="6">
                  <c:v>48</c:v>
                </c:pt>
                <c:pt idx="7">
                  <c:v>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14052768"/>
        <c:axId val="514054448"/>
        <c:axId val="0"/>
      </c:bar3DChart>
      <c:catAx>
        <c:axId val="51405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5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05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14052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142875</xdr:rowOff>
    </xdr:to>
    <xdr:graphicFrame macro="">
      <xdr:nvGraphicFramePr>
        <xdr:cNvPr id="15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17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95740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97839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198904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18083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25620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38655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46335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48557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57496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65391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27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76799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84909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91923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98999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09700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24087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33774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35002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54673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70822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38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79577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921825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96002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19164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06252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20475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42767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53345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66667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84218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58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19</xdr:row>
      <xdr:rowOff>0</xdr:rowOff>
    </xdr:from>
    <xdr:to>
      <xdr:col>6</xdr:col>
      <xdr:colOff>1095375</xdr:colOff>
      <xdr:row>48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0</xdr:rowOff>
    </xdr:from>
    <xdr:to>
      <xdr:col>6</xdr:col>
      <xdr:colOff>895350</xdr:colOff>
      <xdr:row>52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19</xdr:row>
      <xdr:rowOff>0</xdr:rowOff>
    </xdr:from>
    <xdr:to>
      <xdr:col>6</xdr:col>
      <xdr:colOff>1095375</xdr:colOff>
      <xdr:row>48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19</xdr:row>
      <xdr:rowOff>0</xdr:rowOff>
    </xdr:from>
    <xdr:to>
      <xdr:col>6</xdr:col>
      <xdr:colOff>1095375</xdr:colOff>
      <xdr:row>48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79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0</xdr:rowOff>
    </xdr:from>
    <xdr:to>
      <xdr:col>6</xdr:col>
      <xdr:colOff>895350</xdr:colOff>
      <xdr:row>52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19</xdr:row>
      <xdr:rowOff>19050</xdr:rowOff>
    </xdr:from>
    <xdr:to>
      <xdr:col>6</xdr:col>
      <xdr:colOff>885826</xdr:colOff>
      <xdr:row>49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19</xdr:row>
      <xdr:rowOff>19050</xdr:rowOff>
    </xdr:from>
    <xdr:to>
      <xdr:col>6</xdr:col>
      <xdr:colOff>885826</xdr:colOff>
      <xdr:row>49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89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0</xdr:rowOff>
    </xdr:from>
    <xdr:to>
      <xdr:col>6</xdr:col>
      <xdr:colOff>895350</xdr:colOff>
      <xdr:row>52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04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18</xdr:row>
      <xdr:rowOff>114300</xdr:rowOff>
    </xdr:from>
    <xdr:to>
      <xdr:col>5</xdr:col>
      <xdr:colOff>1104900</xdr:colOff>
      <xdr:row>48</xdr:row>
      <xdr:rowOff>76200</xdr:rowOff>
    </xdr:to>
    <xdr:graphicFrame macro="">
      <xdr:nvGraphicFramePr>
        <xdr:cNvPr id="2044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14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18</xdr:row>
      <xdr:rowOff>114300</xdr:rowOff>
    </xdr:from>
    <xdr:to>
      <xdr:col>5</xdr:col>
      <xdr:colOff>1104900</xdr:colOff>
      <xdr:row>48</xdr:row>
      <xdr:rowOff>76200</xdr:rowOff>
    </xdr:to>
    <xdr:graphicFrame macro="">
      <xdr:nvGraphicFramePr>
        <xdr:cNvPr id="2147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24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18</xdr:row>
      <xdr:rowOff>114300</xdr:rowOff>
    </xdr:from>
    <xdr:to>
      <xdr:col>5</xdr:col>
      <xdr:colOff>1104900</xdr:colOff>
      <xdr:row>48</xdr:row>
      <xdr:rowOff>76200</xdr:rowOff>
    </xdr:to>
    <xdr:graphicFrame macro="">
      <xdr:nvGraphicFramePr>
        <xdr:cNvPr id="2249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30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5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40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50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60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71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81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91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01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12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22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32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5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42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53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73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63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83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94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04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14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24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35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6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45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55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65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75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86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96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06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16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37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47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66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090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6609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8841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2794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4535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7463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8661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1692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2931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5578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76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4798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29813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32997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50702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1761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1075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3881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5324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7505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188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86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5595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6363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6383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7940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7960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80346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87555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89183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96566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02382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17</xdr:row>
      <xdr:rowOff>152400</xdr:rowOff>
    </xdr:from>
    <xdr:to>
      <xdr:col>5</xdr:col>
      <xdr:colOff>1247775</xdr:colOff>
      <xdr:row>48</xdr:row>
      <xdr:rowOff>123825</xdr:rowOff>
    </xdr:to>
    <xdr:graphicFrame macro="">
      <xdr:nvGraphicFramePr>
        <xdr:cNvPr id="97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13319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115029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16759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2112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22012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31822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33635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34556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22</xdr:row>
      <xdr:rowOff>0</xdr:rowOff>
    </xdr:from>
    <xdr:to>
      <xdr:col>5</xdr:col>
      <xdr:colOff>1095375</xdr:colOff>
      <xdr:row>51</xdr:row>
      <xdr:rowOff>123825</xdr:rowOff>
    </xdr:to>
    <xdr:graphicFrame macro="">
      <xdr:nvGraphicFramePr>
        <xdr:cNvPr id="274495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41059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07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42953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49629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50602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54503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57463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38253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75352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80380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87486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91592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2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4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5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7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48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49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F9" sqref="F9"/>
    </sheetView>
  </sheetViews>
  <sheetFormatPr defaultRowHeight="12.75" x14ac:dyDescent="0.2"/>
  <cols>
    <col min="1" max="1" width="5.710937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7.14062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15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10</v>
      </c>
      <c r="D6" s="8" t="s">
        <v>1</v>
      </c>
      <c r="E6" s="8" t="s">
        <v>2</v>
      </c>
      <c r="F6" s="9" t="s">
        <v>12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65</v>
      </c>
      <c r="D8" s="1">
        <v>309</v>
      </c>
      <c r="E8" s="1">
        <v>257</v>
      </c>
      <c r="F8" s="3">
        <f>C8+D8-E8</f>
        <v>117</v>
      </c>
    </row>
    <row r="9" spans="2:6" ht="15" x14ac:dyDescent="0.2">
      <c r="B9" s="2" t="s">
        <v>4</v>
      </c>
      <c r="C9" s="1">
        <v>18</v>
      </c>
      <c r="D9" s="1">
        <v>149</v>
      </c>
      <c r="E9" s="1">
        <v>140</v>
      </c>
      <c r="F9" s="3">
        <f t="shared" ref="F9:F14" si="0">C9+D9-E9</f>
        <v>27</v>
      </c>
    </row>
    <row r="10" spans="2:6" ht="15" x14ac:dyDescent="0.2">
      <c r="B10" s="2" t="s">
        <v>5</v>
      </c>
      <c r="C10" s="1">
        <v>50</v>
      </c>
      <c r="D10" s="1">
        <v>187</v>
      </c>
      <c r="E10" s="1">
        <v>171</v>
      </c>
      <c r="F10" s="3">
        <f t="shared" si="0"/>
        <v>66</v>
      </c>
    </row>
    <row r="11" spans="2:6" ht="15" x14ac:dyDescent="0.2">
      <c r="B11" s="2" t="s">
        <v>6</v>
      </c>
      <c r="C11" s="1">
        <v>55</v>
      </c>
      <c r="D11" s="1">
        <v>314</v>
      </c>
      <c r="E11" s="1">
        <v>358</v>
      </c>
      <c r="F11" s="3">
        <f t="shared" si="0"/>
        <v>11</v>
      </c>
    </row>
    <row r="12" spans="2:6" ht="15" x14ac:dyDescent="0.2">
      <c r="B12" s="2" t="s">
        <v>7</v>
      </c>
      <c r="C12" s="1">
        <v>139</v>
      </c>
      <c r="D12" s="1">
        <v>187</v>
      </c>
      <c r="E12" s="1">
        <v>166</v>
      </c>
      <c r="F12" s="3">
        <f t="shared" si="0"/>
        <v>160</v>
      </c>
    </row>
    <row r="13" spans="2:6" ht="15" x14ac:dyDescent="0.2">
      <c r="B13" s="2" t="s">
        <v>8</v>
      </c>
      <c r="C13" s="1">
        <v>21</v>
      </c>
      <c r="D13" s="1">
        <v>238</v>
      </c>
      <c r="E13" s="1">
        <v>219</v>
      </c>
      <c r="F13" s="3">
        <f t="shared" si="0"/>
        <v>40</v>
      </c>
    </row>
    <row r="14" spans="2:6" ht="15" x14ac:dyDescent="0.2">
      <c r="B14" s="2" t="s">
        <v>9</v>
      </c>
      <c r="C14" s="1">
        <v>11</v>
      </c>
      <c r="D14" s="1">
        <v>148</v>
      </c>
      <c r="E14" s="1">
        <v>134</v>
      </c>
      <c r="F14" s="3">
        <f t="shared" si="0"/>
        <v>25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359</v>
      </c>
      <c r="D16" s="8">
        <f>SUM(D8:D14)</f>
        <v>1532</v>
      </c>
      <c r="E16" s="8">
        <f>SUM(E8:E14)</f>
        <v>1445</v>
      </c>
      <c r="F16" s="8">
        <f>SUM(F8:F14)</f>
        <v>446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rintOptions horizontalCentered="1"/>
  <pageMargins left="0.98425196850393704" right="0.39370078740157483" top="0.98425196850393704" bottom="0.98425196850393704" header="0.51181102362204722" footer="0.51181102362204722"/>
  <pageSetup orientation="portrait" horizontalDpi="300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41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42</v>
      </c>
      <c r="D6" s="8" t="s">
        <v>1</v>
      </c>
      <c r="E6" s="8" t="s">
        <v>2</v>
      </c>
      <c r="F6" s="14" t="s">
        <v>43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f>'MAR08'!F8</f>
        <v>176</v>
      </c>
      <c r="D8" s="1">
        <v>62</v>
      </c>
      <c r="E8" s="1">
        <v>98</v>
      </c>
      <c r="F8" s="3">
        <f t="shared" ref="F8:F14" si="0">C8+D8-E8</f>
        <v>140</v>
      </c>
    </row>
    <row r="9" spans="2:6" ht="15" x14ac:dyDescent="0.2">
      <c r="B9" s="2" t="s">
        <v>4</v>
      </c>
      <c r="C9" s="1">
        <f>'MAR08'!F9</f>
        <v>468</v>
      </c>
      <c r="D9" s="1">
        <v>82</v>
      </c>
      <c r="E9" s="1">
        <v>41</v>
      </c>
      <c r="F9" s="3">
        <f t="shared" si="0"/>
        <v>509</v>
      </c>
    </row>
    <row r="10" spans="2:6" ht="15" x14ac:dyDescent="0.2">
      <c r="B10" s="2" t="s">
        <v>5</v>
      </c>
      <c r="C10" s="1">
        <f>'MAR08'!F10</f>
        <v>305</v>
      </c>
      <c r="D10" s="1">
        <v>22</v>
      </c>
      <c r="E10" s="1">
        <v>28</v>
      </c>
      <c r="F10" s="3">
        <f t="shared" si="0"/>
        <v>299</v>
      </c>
    </row>
    <row r="11" spans="2:6" ht="15" x14ac:dyDescent="0.2">
      <c r="B11" s="2" t="s">
        <v>6</v>
      </c>
      <c r="C11" s="1">
        <f>'MAR08'!F11</f>
        <v>276</v>
      </c>
      <c r="D11" s="1">
        <v>124</v>
      </c>
      <c r="E11" s="1">
        <v>130</v>
      </c>
      <c r="F11" s="3">
        <f t="shared" si="0"/>
        <v>270</v>
      </c>
    </row>
    <row r="12" spans="2:6" ht="15" x14ac:dyDescent="0.2">
      <c r="B12" s="2" t="s">
        <v>71</v>
      </c>
      <c r="C12" s="1">
        <f>'MAR08'!F12</f>
        <v>184</v>
      </c>
      <c r="D12" s="1">
        <v>63</v>
      </c>
      <c r="E12" s="1">
        <v>53</v>
      </c>
      <c r="F12" s="3">
        <f t="shared" si="0"/>
        <v>194</v>
      </c>
    </row>
    <row r="13" spans="2:6" ht="15" x14ac:dyDescent="0.2">
      <c r="B13" s="2" t="s">
        <v>8</v>
      </c>
      <c r="C13" s="1">
        <f>'MAR08'!F13</f>
        <v>140</v>
      </c>
      <c r="D13" s="1">
        <v>83</v>
      </c>
      <c r="E13" s="1">
        <v>131</v>
      </c>
      <c r="F13" s="3">
        <f t="shared" si="0"/>
        <v>92</v>
      </c>
    </row>
    <row r="14" spans="2:6" ht="15" x14ac:dyDescent="0.2">
      <c r="B14" s="2" t="s">
        <v>9</v>
      </c>
      <c r="C14" s="1">
        <f>'MAR08'!F14</f>
        <v>214</v>
      </c>
      <c r="D14" s="1">
        <v>92</v>
      </c>
      <c r="E14" s="1">
        <v>92</v>
      </c>
      <c r="F14" s="3">
        <f t="shared" si="0"/>
        <v>214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SUM(C8:C15)</f>
        <v>1763</v>
      </c>
      <c r="D16" s="8">
        <f>SUM(D8:D15)</f>
        <v>528</v>
      </c>
      <c r="E16" s="8">
        <f>SUM(E8:E15)</f>
        <v>573</v>
      </c>
      <c r="F16" s="9">
        <f>SUM(F8:F15)</f>
        <v>1718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353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354</v>
      </c>
      <c r="D6" s="30" t="s">
        <v>1</v>
      </c>
      <c r="E6" s="30" t="s">
        <v>2</v>
      </c>
      <c r="F6" s="51" t="s">
        <v>355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317</v>
      </c>
      <c r="C8" s="16">
        <v>1294</v>
      </c>
      <c r="D8" s="16">
        <v>476</v>
      </c>
      <c r="E8" s="16">
        <v>221</v>
      </c>
      <c r="F8" s="17">
        <f t="shared" ref="F8:F14" si="0">C8+D8-E8</f>
        <v>1549</v>
      </c>
      <c r="H8" s="40"/>
      <c r="I8" s="40"/>
      <c r="J8" s="40"/>
    </row>
    <row r="9" spans="2:10" ht="15" x14ac:dyDescent="0.2">
      <c r="B9" s="39" t="s">
        <v>4</v>
      </c>
      <c r="C9" s="16">
        <v>2470</v>
      </c>
      <c r="D9" s="16">
        <v>74</v>
      </c>
      <c r="E9" s="16">
        <v>12</v>
      </c>
      <c r="F9" s="17">
        <f t="shared" si="0"/>
        <v>2532</v>
      </c>
      <c r="H9" s="40"/>
      <c r="I9" s="40"/>
      <c r="J9" s="40"/>
    </row>
    <row r="10" spans="2:10" ht="15" x14ac:dyDescent="0.2">
      <c r="B10" s="39" t="s">
        <v>341</v>
      </c>
      <c r="C10" s="16">
        <v>3769</v>
      </c>
      <c r="D10" s="16">
        <v>136</v>
      </c>
      <c r="E10" s="16">
        <v>242</v>
      </c>
      <c r="F10" s="17">
        <f t="shared" si="0"/>
        <v>3663</v>
      </c>
      <c r="H10" s="40"/>
      <c r="I10" s="40"/>
      <c r="J10" s="40"/>
    </row>
    <row r="11" spans="2:10" ht="15" x14ac:dyDescent="0.2">
      <c r="B11" s="39" t="s">
        <v>6</v>
      </c>
      <c r="C11" s="16">
        <v>1444</v>
      </c>
      <c r="D11" s="16">
        <v>212</v>
      </c>
      <c r="E11" s="16">
        <v>45</v>
      </c>
      <c r="F11" s="17">
        <f t="shared" si="0"/>
        <v>1611</v>
      </c>
      <c r="H11" s="40"/>
      <c r="I11" s="40"/>
      <c r="J11" s="40"/>
    </row>
    <row r="12" spans="2:10" ht="15" x14ac:dyDescent="0.2">
      <c r="B12" s="39" t="s">
        <v>297</v>
      </c>
      <c r="C12" s="16">
        <v>6660</v>
      </c>
      <c r="D12" s="16">
        <v>221</v>
      </c>
      <c r="E12" s="16">
        <v>244</v>
      </c>
      <c r="F12" s="17">
        <f t="shared" si="0"/>
        <v>6637</v>
      </c>
      <c r="H12" s="41"/>
      <c r="I12" s="40"/>
      <c r="J12" s="40"/>
    </row>
    <row r="13" spans="2:10" ht="15" x14ac:dyDescent="0.2">
      <c r="B13" s="39" t="s">
        <v>316</v>
      </c>
      <c r="C13" s="16">
        <v>219</v>
      </c>
      <c r="D13" s="16">
        <v>104</v>
      </c>
      <c r="E13" s="16">
        <v>178</v>
      </c>
      <c r="F13" s="17">
        <f t="shared" si="0"/>
        <v>145</v>
      </c>
      <c r="H13" s="40"/>
      <c r="I13" s="40"/>
      <c r="J13" s="40"/>
    </row>
    <row r="14" spans="2:10" ht="15" x14ac:dyDescent="0.2">
      <c r="B14" s="39" t="s">
        <v>9</v>
      </c>
      <c r="C14" s="16">
        <v>551</v>
      </c>
      <c r="D14" s="16">
        <v>3</v>
      </c>
      <c r="E14" s="16">
        <v>119</v>
      </c>
      <c r="F14" s="17">
        <f t="shared" si="0"/>
        <v>435</v>
      </c>
      <c r="H14" s="40"/>
      <c r="I14" s="40"/>
      <c r="J14" s="40"/>
    </row>
    <row r="15" spans="2:10" ht="15" x14ac:dyDescent="0.2">
      <c r="B15" s="39" t="s">
        <v>217</v>
      </c>
      <c r="C15" s="16">
        <v>2503</v>
      </c>
      <c r="D15" s="16">
        <v>75</v>
      </c>
      <c r="E15" s="16">
        <v>213</v>
      </c>
      <c r="F15" s="17">
        <f>C15+D15-E15</f>
        <v>2365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18910</v>
      </c>
      <c r="D17" s="8">
        <f>SUM(D8:D15)</f>
        <v>1301</v>
      </c>
      <c r="E17" s="8">
        <f>SUM(E8:E15)</f>
        <v>1274</v>
      </c>
      <c r="F17" s="45">
        <f>C17+D17-E17</f>
        <v>18937</v>
      </c>
    </row>
    <row r="18" spans="2:6" ht="52.9" customHeight="1" x14ac:dyDescent="0.2">
      <c r="B18" s="166" t="s">
        <v>356</v>
      </c>
      <c r="C18" s="167"/>
      <c r="D18" s="167"/>
      <c r="E18" s="167"/>
      <c r="F18" s="167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zoomScaleNormal="100" workbookViewId="0">
      <selection activeCell="B3" sqref="B3:F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357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358</v>
      </c>
      <c r="D6" s="30" t="s">
        <v>1</v>
      </c>
      <c r="E6" s="30" t="s">
        <v>2</v>
      </c>
      <c r="F6" s="51" t="s">
        <v>359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317</v>
      </c>
      <c r="C8" s="16">
        <v>1549</v>
      </c>
      <c r="D8" s="16">
        <v>489</v>
      </c>
      <c r="E8" s="16">
        <v>143</v>
      </c>
      <c r="F8" s="17">
        <f t="shared" ref="F8:F14" si="0">C8+D8-E8</f>
        <v>1895</v>
      </c>
      <c r="H8" s="40"/>
      <c r="I8" s="40"/>
      <c r="J8" s="40"/>
    </row>
    <row r="9" spans="2:10" ht="15" x14ac:dyDescent="0.2">
      <c r="B9" s="39" t="s">
        <v>4</v>
      </c>
      <c r="C9" s="16">
        <v>2532</v>
      </c>
      <c r="D9" s="16">
        <v>34</v>
      </c>
      <c r="E9" s="16">
        <v>42</v>
      </c>
      <c r="F9" s="17">
        <f t="shared" si="0"/>
        <v>2524</v>
      </c>
      <c r="H9" s="40"/>
      <c r="I9" s="40"/>
      <c r="J9" s="40"/>
    </row>
    <row r="10" spans="2:10" ht="15" x14ac:dyDescent="0.2">
      <c r="B10" s="39" t="s">
        <v>341</v>
      </c>
      <c r="C10" s="16">
        <v>3663</v>
      </c>
      <c r="D10" s="16">
        <v>209</v>
      </c>
      <c r="E10" s="16">
        <v>59</v>
      </c>
      <c r="F10" s="17">
        <f t="shared" si="0"/>
        <v>3813</v>
      </c>
      <c r="H10" s="40"/>
      <c r="I10" s="40"/>
      <c r="J10" s="40"/>
    </row>
    <row r="11" spans="2:10" ht="15" x14ac:dyDescent="0.2">
      <c r="B11" s="39" t="s">
        <v>6</v>
      </c>
      <c r="C11" s="16">
        <v>1611</v>
      </c>
      <c r="D11" s="16">
        <v>212</v>
      </c>
      <c r="E11" s="16">
        <v>95</v>
      </c>
      <c r="F11" s="17">
        <f t="shared" si="0"/>
        <v>1728</v>
      </c>
      <c r="H11" s="40"/>
      <c r="I11" s="40"/>
      <c r="J11" s="40"/>
    </row>
    <row r="12" spans="2:10" ht="15" x14ac:dyDescent="0.2">
      <c r="B12" s="39" t="s">
        <v>297</v>
      </c>
      <c r="C12" s="16">
        <v>6637</v>
      </c>
      <c r="D12" s="16">
        <v>142</v>
      </c>
      <c r="E12" s="16">
        <v>204</v>
      </c>
      <c r="F12" s="17">
        <f t="shared" si="0"/>
        <v>6575</v>
      </c>
      <c r="H12" s="41"/>
      <c r="I12" s="40"/>
      <c r="J12" s="40"/>
    </row>
    <row r="13" spans="2:10" ht="15" x14ac:dyDescent="0.2">
      <c r="B13" s="39" t="s">
        <v>234</v>
      </c>
      <c r="C13" s="16">
        <v>145</v>
      </c>
      <c r="D13" s="16">
        <v>136</v>
      </c>
      <c r="E13" s="16">
        <v>88</v>
      </c>
      <c r="F13" s="17">
        <f t="shared" si="0"/>
        <v>193</v>
      </c>
      <c r="H13" s="40"/>
      <c r="I13" s="40"/>
      <c r="J13" s="40"/>
    </row>
    <row r="14" spans="2:10" ht="15" x14ac:dyDescent="0.2">
      <c r="B14" s="39" t="s">
        <v>9</v>
      </c>
      <c r="C14" s="16">
        <v>435</v>
      </c>
      <c r="D14" s="16">
        <v>201</v>
      </c>
      <c r="E14" s="16">
        <v>93</v>
      </c>
      <c r="F14" s="17">
        <f t="shared" si="0"/>
        <v>543</v>
      </c>
      <c r="H14" s="40"/>
      <c r="I14" s="40"/>
      <c r="J14" s="40"/>
    </row>
    <row r="15" spans="2:10" ht="15" x14ac:dyDescent="0.2">
      <c r="B15" s="39" t="s">
        <v>217</v>
      </c>
      <c r="C15" s="16">
        <v>2365</v>
      </c>
      <c r="D15" s="16">
        <v>358</v>
      </c>
      <c r="E15" s="16">
        <v>128</v>
      </c>
      <c r="F15" s="17">
        <f>C15+D15-E15</f>
        <v>2595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18937</v>
      </c>
      <c r="D17" s="8">
        <f>SUM(D8:D15)</f>
        <v>1781</v>
      </c>
      <c r="E17" s="8">
        <f>SUM(E8:E15)</f>
        <v>852</v>
      </c>
      <c r="F17" s="45">
        <f>C17+D17-E17</f>
        <v>19866</v>
      </c>
    </row>
    <row r="18" spans="2:6" ht="26.45" customHeight="1" x14ac:dyDescent="0.2">
      <c r="B18" s="166" t="s">
        <v>365</v>
      </c>
      <c r="C18" s="167"/>
      <c r="D18" s="167"/>
      <c r="E18" s="167"/>
      <c r="F18" s="167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zoomScaleNormal="100" workbookViewId="0">
      <selection activeCell="H26" sqref="H26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360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358</v>
      </c>
      <c r="D6" s="30" t="s">
        <v>1</v>
      </c>
      <c r="E6" s="30" t="s">
        <v>2</v>
      </c>
      <c r="F6" s="51" t="s">
        <v>359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367</v>
      </c>
      <c r="C8" s="16">
        <v>1895</v>
      </c>
      <c r="D8" s="16">
        <v>461</v>
      </c>
      <c r="E8" s="16">
        <v>110</v>
      </c>
      <c r="F8" s="17">
        <f t="shared" ref="F8:F14" si="0">C8+D8-E8</f>
        <v>2246</v>
      </c>
      <c r="H8" s="40"/>
      <c r="I8" s="40"/>
      <c r="J8" s="40"/>
    </row>
    <row r="9" spans="2:10" ht="15" x14ac:dyDescent="0.2">
      <c r="B9" s="39" t="s">
        <v>4</v>
      </c>
      <c r="C9" s="16">
        <v>2524</v>
      </c>
      <c r="D9" s="16">
        <v>100</v>
      </c>
      <c r="E9" s="16">
        <v>29</v>
      </c>
      <c r="F9" s="17">
        <f t="shared" si="0"/>
        <v>2595</v>
      </c>
      <c r="H9" s="40"/>
      <c r="I9" s="40"/>
      <c r="J9" s="40"/>
    </row>
    <row r="10" spans="2:10" ht="15" x14ac:dyDescent="0.2">
      <c r="B10" s="39" t="s">
        <v>341</v>
      </c>
      <c r="C10" s="16">
        <v>3813</v>
      </c>
      <c r="D10" s="16">
        <v>68</v>
      </c>
      <c r="E10" s="16">
        <v>264</v>
      </c>
      <c r="F10" s="17">
        <f t="shared" si="0"/>
        <v>3617</v>
      </c>
      <c r="H10" s="40"/>
      <c r="I10" s="40"/>
      <c r="J10" s="40"/>
    </row>
    <row r="11" spans="2:10" ht="15" x14ac:dyDescent="0.2">
      <c r="B11" s="39" t="s">
        <v>6</v>
      </c>
      <c r="C11" s="16">
        <v>1728</v>
      </c>
      <c r="D11" s="16">
        <v>131</v>
      </c>
      <c r="E11" s="16">
        <v>76</v>
      </c>
      <c r="F11" s="17">
        <f t="shared" si="0"/>
        <v>1783</v>
      </c>
      <c r="H11" s="40"/>
      <c r="I11" s="40"/>
      <c r="J11" s="40"/>
    </row>
    <row r="12" spans="2:10" ht="15" x14ac:dyDescent="0.2">
      <c r="B12" s="39" t="s">
        <v>297</v>
      </c>
      <c r="C12" s="16">
        <v>6575</v>
      </c>
      <c r="D12" s="16">
        <v>11</v>
      </c>
      <c r="E12" s="16">
        <v>154</v>
      </c>
      <c r="F12" s="17">
        <f t="shared" si="0"/>
        <v>6432</v>
      </c>
      <c r="H12" s="41"/>
      <c r="I12" s="40"/>
      <c r="J12" s="40"/>
    </row>
    <row r="13" spans="2:10" ht="15" x14ac:dyDescent="0.2">
      <c r="B13" s="39" t="s">
        <v>234</v>
      </c>
      <c r="C13" s="16">
        <v>193</v>
      </c>
      <c r="D13" s="16">
        <v>68</v>
      </c>
      <c r="E13" s="16">
        <v>61</v>
      </c>
      <c r="F13" s="17">
        <f t="shared" si="0"/>
        <v>200</v>
      </c>
      <c r="H13" s="40"/>
      <c r="I13" s="40"/>
      <c r="J13" s="40"/>
    </row>
    <row r="14" spans="2:10" ht="15" x14ac:dyDescent="0.2">
      <c r="B14" s="39" t="s">
        <v>9</v>
      </c>
      <c r="C14" s="16">
        <v>543</v>
      </c>
      <c r="D14" s="16">
        <v>0</v>
      </c>
      <c r="E14" s="16">
        <v>81</v>
      </c>
      <c r="F14" s="17">
        <f t="shared" si="0"/>
        <v>462</v>
      </c>
      <c r="H14" s="40"/>
      <c r="I14" s="40"/>
      <c r="J14" s="40"/>
    </row>
    <row r="15" spans="2:10" ht="15" x14ac:dyDescent="0.2">
      <c r="B15" s="39" t="s">
        <v>217</v>
      </c>
      <c r="C15" s="16">
        <v>2595</v>
      </c>
      <c r="D15" s="16">
        <v>374</v>
      </c>
      <c r="E15" s="16">
        <v>154</v>
      </c>
      <c r="F15" s="17">
        <f>C15+D15-E15</f>
        <v>2815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19866</v>
      </c>
      <c r="D17" s="8">
        <f>SUM(D8:D15)</f>
        <v>1213</v>
      </c>
      <c r="E17" s="8">
        <f>SUM(E8:E15)</f>
        <v>929</v>
      </c>
      <c r="F17" s="45">
        <f>C17+D17-E17</f>
        <v>20150</v>
      </c>
    </row>
    <row r="18" spans="2:6" ht="19.149999999999999" customHeight="1" x14ac:dyDescent="0.2">
      <c r="B18" s="166" t="s">
        <v>366</v>
      </c>
      <c r="C18" s="167"/>
      <c r="D18" s="167"/>
      <c r="E18" s="167"/>
      <c r="F18" s="167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B8" sqref="B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  <col min="6" max="6" width="43.140625" customWidth="1"/>
  </cols>
  <sheetData>
    <row r="1" spans="1:10" ht="13.5" thickBot="1" x14ac:dyDescent="0.25"/>
    <row r="2" spans="1:10" ht="15" x14ac:dyDescent="0.2">
      <c r="A2" s="143" t="s">
        <v>13</v>
      </c>
      <c r="B2" s="144"/>
      <c r="C2" s="144"/>
      <c r="D2" s="144"/>
      <c r="E2" s="145"/>
    </row>
    <row r="3" spans="1:10" ht="15" x14ac:dyDescent="0.2">
      <c r="A3" s="146" t="s">
        <v>14</v>
      </c>
      <c r="B3" s="147"/>
      <c r="C3" s="147"/>
      <c r="D3" s="147"/>
      <c r="E3" s="148"/>
    </row>
    <row r="4" spans="1:10" ht="15.75" thickBot="1" x14ac:dyDescent="0.25">
      <c r="A4" s="149" t="s">
        <v>361</v>
      </c>
      <c r="B4" s="150"/>
      <c r="C4" s="150"/>
      <c r="D4" s="150"/>
      <c r="E4" s="151"/>
    </row>
    <row r="5" spans="1:10" ht="8.25" customHeight="1" thickBot="1" x14ac:dyDescent="0.25"/>
    <row r="6" spans="1:10" ht="21" customHeight="1" x14ac:dyDescent="0.2">
      <c r="A6" s="29" t="s">
        <v>0</v>
      </c>
      <c r="B6" s="30" t="s">
        <v>345</v>
      </c>
      <c r="C6" s="30" t="s">
        <v>1</v>
      </c>
      <c r="D6" s="30" t="s">
        <v>2</v>
      </c>
      <c r="E6" s="31" t="s">
        <v>362</v>
      </c>
    </row>
    <row r="7" spans="1:10" ht="15" x14ac:dyDescent="0.2">
      <c r="A7" s="2"/>
      <c r="B7" s="28"/>
      <c r="C7" s="28"/>
      <c r="D7" s="28"/>
      <c r="E7" s="32"/>
    </row>
    <row r="8" spans="1:10" ht="15" x14ac:dyDescent="0.2">
      <c r="A8" s="39" t="s">
        <v>317</v>
      </c>
      <c r="B8" s="16">
        <v>618</v>
      </c>
      <c r="C8" s="16">
        <v>2655</v>
      </c>
      <c r="D8" s="16">
        <v>1027</v>
      </c>
      <c r="E8" s="17">
        <f>B8+C8-D8</f>
        <v>2246</v>
      </c>
      <c r="F8" s="52"/>
      <c r="G8" s="40"/>
      <c r="H8" s="40"/>
      <c r="I8" s="40"/>
    </row>
    <row r="9" spans="1:10" ht="15" x14ac:dyDescent="0.2">
      <c r="A9" s="39" t="s">
        <v>4</v>
      </c>
      <c r="B9" s="16">
        <v>2440</v>
      </c>
      <c r="C9" s="16">
        <v>353</v>
      </c>
      <c r="D9" s="16">
        <v>198</v>
      </c>
      <c r="E9" s="17">
        <f t="shared" ref="E9:E15" si="0">B9+C9-D9</f>
        <v>2595</v>
      </c>
      <c r="F9" s="49"/>
      <c r="G9" s="40"/>
      <c r="H9" s="40"/>
      <c r="I9" s="40"/>
    </row>
    <row r="10" spans="1:10" s="36" customFormat="1" ht="15" x14ac:dyDescent="0.2">
      <c r="A10" s="39" t="s">
        <v>5</v>
      </c>
      <c r="B10" s="16">
        <v>2997</v>
      </c>
      <c r="C10" s="16">
        <v>1620</v>
      </c>
      <c r="D10" s="16">
        <v>1000</v>
      </c>
      <c r="E10" s="17">
        <f t="shared" si="0"/>
        <v>3617</v>
      </c>
      <c r="F10" s="54"/>
      <c r="G10" s="47"/>
      <c r="H10" s="47"/>
      <c r="I10" s="47"/>
      <c r="J10" s="54"/>
    </row>
    <row r="11" spans="1:10" ht="15" x14ac:dyDescent="0.2">
      <c r="A11" s="39" t="s">
        <v>6</v>
      </c>
      <c r="B11" s="16">
        <v>1149</v>
      </c>
      <c r="C11" s="16">
        <v>1142</v>
      </c>
      <c r="D11" s="16">
        <v>508</v>
      </c>
      <c r="E11" s="17">
        <f>B11+C11-D11</f>
        <v>1783</v>
      </c>
      <c r="G11" s="40"/>
      <c r="H11" s="40"/>
      <c r="I11" s="40"/>
    </row>
    <row r="12" spans="1:10" ht="15" x14ac:dyDescent="0.2">
      <c r="A12" s="39" t="s">
        <v>297</v>
      </c>
      <c r="B12" s="16">
        <v>6408</v>
      </c>
      <c r="C12" s="16">
        <v>1108</v>
      </c>
      <c r="D12" s="16">
        <v>1084</v>
      </c>
      <c r="E12" s="17">
        <f t="shared" si="0"/>
        <v>6432</v>
      </c>
      <c r="G12" s="41"/>
      <c r="H12" s="40"/>
      <c r="I12" s="40"/>
    </row>
    <row r="13" spans="1:10" ht="15" x14ac:dyDescent="0.2">
      <c r="A13" s="39" t="s">
        <v>316</v>
      </c>
      <c r="B13" s="16">
        <v>250</v>
      </c>
      <c r="C13" s="16">
        <v>769</v>
      </c>
      <c r="D13" s="16">
        <v>819</v>
      </c>
      <c r="E13" s="17">
        <f t="shared" si="0"/>
        <v>200</v>
      </c>
      <c r="F13" s="52"/>
      <c r="G13" s="40"/>
      <c r="H13" s="40"/>
      <c r="I13" s="40"/>
    </row>
    <row r="14" spans="1:10" ht="15" x14ac:dyDescent="0.2">
      <c r="A14" s="39" t="s">
        <v>9</v>
      </c>
      <c r="B14" s="16">
        <v>490</v>
      </c>
      <c r="C14" s="16">
        <v>505</v>
      </c>
      <c r="D14" s="16">
        <v>533</v>
      </c>
      <c r="E14" s="17">
        <f t="shared" si="0"/>
        <v>462</v>
      </c>
      <c r="G14" s="40"/>
      <c r="H14" s="40"/>
      <c r="I14" s="40"/>
    </row>
    <row r="15" spans="1:10" ht="15" x14ac:dyDescent="0.2">
      <c r="A15" s="39" t="s">
        <v>363</v>
      </c>
      <c r="B15" s="16">
        <v>2907</v>
      </c>
      <c r="C15" s="16">
        <v>1548</v>
      </c>
      <c r="D15" s="16">
        <v>1640</v>
      </c>
      <c r="E15" s="17">
        <f t="shared" si="0"/>
        <v>2815</v>
      </c>
      <c r="F15" s="52"/>
      <c r="G15" s="40"/>
      <c r="H15" s="40"/>
      <c r="I15" s="40"/>
    </row>
    <row r="16" spans="1:10" ht="15.75" thickBot="1" x14ac:dyDescent="0.25">
      <c r="A16" s="10"/>
      <c r="B16" s="11"/>
      <c r="C16" s="44"/>
      <c r="D16" s="11"/>
      <c r="E16" s="43"/>
    </row>
    <row r="17" spans="1:5" ht="15.75" thickBot="1" x14ac:dyDescent="0.25">
      <c r="A17" s="13" t="s">
        <v>11</v>
      </c>
      <c r="B17" s="8">
        <f>SUM(B8:B15)</f>
        <v>17259</v>
      </c>
      <c r="C17" s="8">
        <f>SUM(C8:C15)</f>
        <v>9700</v>
      </c>
      <c r="D17" s="8">
        <f>SUM(D8:D15)</f>
        <v>6809</v>
      </c>
      <c r="E17" s="45">
        <f>B17+C17-D17</f>
        <v>20150</v>
      </c>
    </row>
    <row r="18" spans="1:5" ht="184.15" customHeight="1" x14ac:dyDescent="0.2">
      <c r="A18" s="168" t="s">
        <v>364</v>
      </c>
      <c r="B18" s="169"/>
      <c r="C18" s="169"/>
      <c r="D18" s="169"/>
      <c r="E18" s="169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zoomScaleNormal="100" workbookViewId="0">
      <selection activeCell="B8" sqref="B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43" t="s">
        <v>13</v>
      </c>
      <c r="B2" s="144"/>
      <c r="C2" s="144"/>
      <c r="D2" s="144"/>
      <c r="E2" s="145"/>
    </row>
    <row r="3" spans="1:9" ht="15" x14ac:dyDescent="0.2">
      <c r="A3" s="146" t="s">
        <v>14</v>
      </c>
      <c r="B3" s="147"/>
      <c r="C3" s="147"/>
      <c r="D3" s="147"/>
      <c r="E3" s="148"/>
    </row>
    <row r="4" spans="1:9" ht="15.75" thickBot="1" x14ac:dyDescent="0.25">
      <c r="A4" s="149" t="s">
        <v>368</v>
      </c>
      <c r="B4" s="150"/>
      <c r="C4" s="150"/>
      <c r="D4" s="150"/>
      <c r="E4" s="151"/>
    </row>
    <row r="5" spans="1:9" ht="8.25" customHeight="1" thickBot="1" x14ac:dyDescent="0.25"/>
    <row r="6" spans="1:9" ht="21" customHeight="1" x14ac:dyDescent="0.2">
      <c r="A6" s="29" t="s">
        <v>0</v>
      </c>
      <c r="B6" s="30" t="s">
        <v>369</v>
      </c>
      <c r="C6" s="30" t="s">
        <v>1</v>
      </c>
      <c r="D6" s="30" t="s">
        <v>2</v>
      </c>
      <c r="E6" s="51" t="s">
        <v>370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9" t="s">
        <v>367</v>
      </c>
      <c r="B8" s="16">
        <v>2246</v>
      </c>
      <c r="C8" s="16">
        <v>297</v>
      </c>
      <c r="D8" s="16">
        <v>0</v>
      </c>
      <c r="E8" s="17">
        <f t="shared" ref="E8:E14" si="0">B8+C8-D8</f>
        <v>2543</v>
      </c>
      <c r="G8" s="40"/>
      <c r="H8" s="40"/>
      <c r="I8" s="40"/>
    </row>
    <row r="9" spans="1:9" ht="15" x14ac:dyDescent="0.2">
      <c r="A9" s="39" t="s">
        <v>4</v>
      </c>
      <c r="B9" s="16">
        <v>2595</v>
      </c>
      <c r="C9" s="16">
        <v>0</v>
      </c>
      <c r="D9" s="16">
        <v>0</v>
      </c>
      <c r="E9" s="17">
        <f t="shared" si="0"/>
        <v>2595</v>
      </c>
      <c r="G9" s="40"/>
      <c r="H9" s="40"/>
      <c r="I9" s="40"/>
    </row>
    <row r="10" spans="1:9" ht="15" x14ac:dyDescent="0.2">
      <c r="A10" s="39" t="s">
        <v>341</v>
      </c>
      <c r="B10" s="16">
        <v>3617</v>
      </c>
      <c r="C10" s="16">
        <v>94</v>
      </c>
      <c r="D10" s="16">
        <v>81</v>
      </c>
      <c r="E10" s="17">
        <f t="shared" si="0"/>
        <v>3630</v>
      </c>
      <c r="G10" s="40"/>
      <c r="H10" s="40"/>
      <c r="I10" s="40"/>
    </row>
    <row r="11" spans="1:9" ht="15" x14ac:dyDescent="0.2">
      <c r="A11" s="39" t="s">
        <v>6</v>
      </c>
      <c r="B11" s="16">
        <v>1783</v>
      </c>
      <c r="C11" s="16">
        <v>0</v>
      </c>
      <c r="D11" s="16">
        <v>0</v>
      </c>
      <c r="E11" s="17">
        <f t="shared" si="0"/>
        <v>1783</v>
      </c>
      <c r="G11" s="40"/>
      <c r="H11" s="40"/>
      <c r="I11" s="40"/>
    </row>
    <row r="12" spans="1:9" ht="15" x14ac:dyDescent="0.2">
      <c r="A12" s="39" t="s">
        <v>297</v>
      </c>
      <c r="B12" s="16">
        <v>6432</v>
      </c>
      <c r="C12" s="16">
        <v>162</v>
      </c>
      <c r="D12" s="16">
        <v>110</v>
      </c>
      <c r="E12" s="17">
        <f t="shared" si="0"/>
        <v>6484</v>
      </c>
      <c r="G12" s="41"/>
      <c r="H12" s="40"/>
      <c r="I12" s="40"/>
    </row>
    <row r="13" spans="1:9" ht="15" x14ac:dyDescent="0.2">
      <c r="A13" s="39" t="s">
        <v>234</v>
      </c>
      <c r="B13" s="16">
        <v>200</v>
      </c>
      <c r="C13" s="16">
        <v>92</v>
      </c>
      <c r="D13" s="16">
        <v>3</v>
      </c>
      <c r="E13" s="17">
        <f t="shared" si="0"/>
        <v>289</v>
      </c>
      <c r="G13" s="40"/>
      <c r="H13" s="40"/>
      <c r="I13" s="40"/>
    </row>
    <row r="14" spans="1:9" ht="15" x14ac:dyDescent="0.2">
      <c r="A14" s="39" t="s">
        <v>9</v>
      </c>
      <c r="B14" s="16">
        <v>462</v>
      </c>
      <c r="C14" s="16">
        <v>1</v>
      </c>
      <c r="D14" s="16">
        <v>0</v>
      </c>
      <c r="E14" s="17">
        <f t="shared" si="0"/>
        <v>463</v>
      </c>
      <c r="G14" s="40"/>
      <c r="H14" s="40"/>
      <c r="I14" s="40"/>
    </row>
    <row r="15" spans="1:9" ht="15" x14ac:dyDescent="0.2">
      <c r="A15" s="39" t="s">
        <v>217</v>
      </c>
      <c r="B15" s="16">
        <v>2815</v>
      </c>
      <c r="C15" s="16">
        <v>321</v>
      </c>
      <c r="D15" s="16">
        <v>0</v>
      </c>
      <c r="E15" s="17">
        <f>B15+C15-D15</f>
        <v>3136</v>
      </c>
      <c r="G15" s="40"/>
      <c r="H15" s="40"/>
      <c r="I15" s="40"/>
    </row>
    <row r="16" spans="1:9" ht="15.75" thickBot="1" x14ac:dyDescent="0.25">
      <c r="A16" s="10"/>
      <c r="B16" s="11"/>
      <c r="C16" s="44"/>
      <c r="D16" s="11"/>
      <c r="E16" s="43"/>
    </row>
    <row r="17" spans="1:5" ht="15.75" thickBot="1" x14ac:dyDescent="0.25">
      <c r="A17" s="13" t="s">
        <v>11</v>
      </c>
      <c r="B17" s="8">
        <f>SUM(B8:B15)</f>
        <v>20150</v>
      </c>
      <c r="C17" s="8">
        <f>SUM(C8:C15)</f>
        <v>967</v>
      </c>
      <c r="D17" s="8">
        <f>SUM(D8:D15)</f>
        <v>194</v>
      </c>
      <c r="E17" s="45">
        <f>B17+C17-D17</f>
        <v>20923</v>
      </c>
    </row>
    <row r="18" spans="1:5" ht="19.149999999999999" customHeight="1" x14ac:dyDescent="0.2">
      <c r="A18" s="166" t="s">
        <v>366</v>
      </c>
      <c r="B18" s="167"/>
      <c r="C18" s="167"/>
      <c r="D18" s="167"/>
      <c r="E18" s="167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zoomScaleNormal="100" workbookViewId="0">
      <selection activeCell="E13" sqref="E13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43" t="s">
        <v>13</v>
      </c>
      <c r="B2" s="144"/>
      <c r="C2" s="144"/>
      <c r="D2" s="144"/>
      <c r="E2" s="145"/>
    </row>
    <row r="3" spans="1:9" ht="15" x14ac:dyDescent="0.2">
      <c r="A3" s="146" t="s">
        <v>14</v>
      </c>
      <c r="B3" s="147"/>
      <c r="C3" s="147"/>
      <c r="D3" s="147"/>
      <c r="E3" s="148"/>
    </row>
    <row r="4" spans="1:9" ht="15.75" thickBot="1" x14ac:dyDescent="0.25">
      <c r="A4" s="149" t="s">
        <v>371</v>
      </c>
      <c r="B4" s="150"/>
      <c r="C4" s="150"/>
      <c r="D4" s="150"/>
      <c r="E4" s="151"/>
    </row>
    <row r="5" spans="1:9" ht="13.9" customHeight="1" thickBot="1" x14ac:dyDescent="0.25"/>
    <row r="6" spans="1:9" ht="21" customHeight="1" x14ac:dyDescent="0.2">
      <c r="A6" s="29" t="s">
        <v>0</v>
      </c>
      <c r="B6" s="30" t="s">
        <v>372</v>
      </c>
      <c r="C6" s="30" t="s">
        <v>1</v>
      </c>
      <c r="D6" s="30" t="s">
        <v>2</v>
      </c>
      <c r="E6" s="51" t="s">
        <v>373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9" t="s">
        <v>231</v>
      </c>
      <c r="B8" s="16">
        <v>2543</v>
      </c>
      <c r="C8" s="16">
        <v>113</v>
      </c>
      <c r="D8" s="16">
        <v>275</v>
      </c>
      <c r="E8" s="17">
        <f t="shared" ref="E8:E14" si="0">B8+C8-D8</f>
        <v>2381</v>
      </c>
      <c r="G8" s="40"/>
      <c r="H8" s="40"/>
      <c r="I8" s="40"/>
    </row>
    <row r="9" spans="1:9" ht="15" x14ac:dyDescent="0.2">
      <c r="A9" s="39" t="s">
        <v>4</v>
      </c>
      <c r="B9" s="16">
        <v>2595</v>
      </c>
      <c r="C9" s="16">
        <v>56</v>
      </c>
      <c r="D9" s="16">
        <v>39</v>
      </c>
      <c r="E9" s="17">
        <f t="shared" si="0"/>
        <v>2612</v>
      </c>
      <c r="G9" s="40"/>
      <c r="H9" s="40"/>
      <c r="I9" s="40"/>
    </row>
    <row r="10" spans="1:9" ht="15" x14ac:dyDescent="0.2">
      <c r="A10" s="39" t="s">
        <v>341</v>
      </c>
      <c r="B10" s="16">
        <v>3630</v>
      </c>
      <c r="C10" s="16">
        <v>83</v>
      </c>
      <c r="D10" s="16">
        <v>76</v>
      </c>
      <c r="E10" s="17">
        <f t="shared" si="0"/>
        <v>3637</v>
      </c>
      <c r="G10" s="40"/>
      <c r="H10" s="40"/>
      <c r="I10" s="40"/>
    </row>
    <row r="11" spans="1:9" ht="15" x14ac:dyDescent="0.2">
      <c r="A11" s="39" t="s">
        <v>374</v>
      </c>
      <c r="B11" s="16">
        <v>1783</v>
      </c>
      <c r="C11" s="16">
        <v>202</v>
      </c>
      <c r="D11" s="16">
        <v>240</v>
      </c>
      <c r="E11" s="17">
        <f t="shared" si="0"/>
        <v>1745</v>
      </c>
      <c r="G11" s="40"/>
      <c r="H11" s="40"/>
      <c r="I11" s="40"/>
    </row>
    <row r="12" spans="1:9" ht="15" x14ac:dyDescent="0.2">
      <c r="A12" s="39" t="s">
        <v>297</v>
      </c>
      <c r="B12" s="16">
        <v>6484</v>
      </c>
      <c r="C12" s="16">
        <v>270</v>
      </c>
      <c r="D12" s="16">
        <v>256</v>
      </c>
      <c r="E12" s="17">
        <f t="shared" si="0"/>
        <v>6498</v>
      </c>
      <c r="G12" s="40"/>
      <c r="H12" s="40"/>
      <c r="I12" s="40"/>
    </row>
    <row r="13" spans="1:9" ht="15" x14ac:dyDescent="0.2">
      <c r="A13" s="39" t="s">
        <v>205</v>
      </c>
      <c r="B13" s="16">
        <v>434</v>
      </c>
      <c r="C13" s="16">
        <v>92</v>
      </c>
      <c r="D13" s="16">
        <v>265</v>
      </c>
      <c r="E13" s="17">
        <f t="shared" si="0"/>
        <v>261</v>
      </c>
      <c r="G13" s="40"/>
      <c r="H13" s="40"/>
      <c r="I13" s="40"/>
    </row>
    <row r="14" spans="1:9" ht="15" x14ac:dyDescent="0.2">
      <c r="A14" s="39" t="s">
        <v>206</v>
      </c>
      <c r="B14" s="16">
        <v>304</v>
      </c>
      <c r="C14" s="16">
        <v>143</v>
      </c>
      <c r="D14" s="16">
        <v>80</v>
      </c>
      <c r="E14" s="17">
        <f t="shared" si="0"/>
        <v>367</v>
      </c>
      <c r="G14" s="40"/>
      <c r="H14" s="40"/>
      <c r="I14" s="40"/>
    </row>
    <row r="15" spans="1:9" ht="15" x14ac:dyDescent="0.2">
      <c r="A15" s="39" t="s">
        <v>217</v>
      </c>
      <c r="B15" s="16">
        <v>3136</v>
      </c>
      <c r="C15" s="16">
        <v>189</v>
      </c>
      <c r="D15" s="16">
        <v>254</v>
      </c>
      <c r="E15" s="17">
        <f>B15+C15-D15</f>
        <v>3071</v>
      </c>
      <c r="G15" s="40"/>
      <c r="H15" s="40"/>
      <c r="I15" s="40"/>
    </row>
    <row r="16" spans="1:9" ht="15.75" thickBot="1" x14ac:dyDescent="0.25">
      <c r="A16" s="10"/>
      <c r="B16" s="11"/>
      <c r="C16" s="44"/>
      <c r="D16" s="11"/>
      <c r="E16" s="43"/>
    </row>
    <row r="17" spans="1:5" ht="15.75" thickBot="1" x14ac:dyDescent="0.25">
      <c r="A17" s="13" t="s">
        <v>11</v>
      </c>
      <c r="B17" s="8">
        <f>SUM(B8:B15)</f>
        <v>20909</v>
      </c>
      <c r="C17" s="8">
        <f>SUM(C8:C15)</f>
        <v>1148</v>
      </c>
      <c r="D17" s="8">
        <f>SUM(D8:D15)</f>
        <v>1485</v>
      </c>
      <c r="E17" s="45">
        <f>B17+C17-D17</f>
        <v>20572</v>
      </c>
    </row>
    <row r="18" spans="1:5" ht="67.900000000000006" customHeight="1" x14ac:dyDescent="0.2">
      <c r="A18" s="166" t="s">
        <v>375</v>
      </c>
      <c r="B18" s="167"/>
      <c r="C18" s="167"/>
      <c r="D18" s="167"/>
      <c r="E18" s="167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zoomScaleNormal="100" workbookViewId="0">
      <selection activeCell="A18" sqref="A18:E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43" t="s">
        <v>13</v>
      </c>
      <c r="B2" s="144"/>
      <c r="C2" s="144"/>
      <c r="D2" s="144"/>
      <c r="E2" s="145"/>
    </row>
    <row r="3" spans="1:9" ht="15" x14ac:dyDescent="0.2">
      <c r="A3" s="146" t="s">
        <v>14</v>
      </c>
      <c r="B3" s="147"/>
      <c r="C3" s="147"/>
      <c r="D3" s="147"/>
      <c r="E3" s="148"/>
    </row>
    <row r="4" spans="1:9" ht="15.75" thickBot="1" x14ac:dyDescent="0.25">
      <c r="A4" s="149" t="s">
        <v>376</v>
      </c>
      <c r="B4" s="150"/>
      <c r="C4" s="150"/>
      <c r="D4" s="150"/>
      <c r="E4" s="151"/>
    </row>
    <row r="5" spans="1:9" ht="13.9" customHeight="1" thickBot="1" x14ac:dyDescent="0.25"/>
    <row r="6" spans="1:9" ht="21" customHeight="1" x14ac:dyDescent="0.2">
      <c r="A6" s="29" t="s">
        <v>0</v>
      </c>
      <c r="B6" s="30" t="s">
        <v>377</v>
      </c>
      <c r="C6" s="30" t="s">
        <v>1</v>
      </c>
      <c r="D6" s="30" t="s">
        <v>2</v>
      </c>
      <c r="E6" s="51" t="s">
        <v>378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9" t="s">
        <v>231</v>
      </c>
      <c r="B8" s="55">
        <v>2381</v>
      </c>
      <c r="C8" s="55">
        <v>302</v>
      </c>
      <c r="D8" s="55">
        <v>82</v>
      </c>
      <c r="E8" s="56">
        <f t="shared" ref="E8:E14" si="0">B8+C8-D8</f>
        <v>2601</v>
      </c>
      <c r="G8" s="40"/>
      <c r="H8" s="40"/>
      <c r="I8" s="40"/>
    </row>
    <row r="9" spans="1:9" ht="15" x14ac:dyDescent="0.2">
      <c r="A9" s="39" t="s">
        <v>4</v>
      </c>
      <c r="B9" s="55">
        <v>2612</v>
      </c>
      <c r="C9" s="55">
        <v>7</v>
      </c>
      <c r="D9" s="55">
        <v>49</v>
      </c>
      <c r="E9" s="56">
        <f t="shared" si="0"/>
        <v>2570</v>
      </c>
      <c r="G9" s="40"/>
      <c r="H9" s="40"/>
      <c r="I9" s="40"/>
    </row>
    <row r="10" spans="1:9" ht="15" x14ac:dyDescent="0.2">
      <c r="A10" s="39" t="s">
        <v>341</v>
      </c>
      <c r="B10" s="55">
        <v>3637</v>
      </c>
      <c r="C10" s="55">
        <v>8</v>
      </c>
      <c r="D10" s="55">
        <v>509</v>
      </c>
      <c r="E10" s="56">
        <f t="shared" si="0"/>
        <v>3136</v>
      </c>
      <c r="G10" s="40"/>
      <c r="H10" s="40"/>
      <c r="I10" s="40"/>
    </row>
    <row r="11" spans="1:9" ht="15" x14ac:dyDescent="0.2">
      <c r="A11" s="39" t="s">
        <v>374</v>
      </c>
      <c r="B11" s="55">
        <v>1745</v>
      </c>
      <c r="C11" s="55">
        <v>181</v>
      </c>
      <c r="D11" s="55">
        <v>342</v>
      </c>
      <c r="E11" s="56">
        <f t="shared" si="0"/>
        <v>1584</v>
      </c>
      <c r="G11" s="40"/>
      <c r="H11" s="40"/>
      <c r="I11" s="40"/>
    </row>
    <row r="12" spans="1:9" ht="15" x14ac:dyDescent="0.2">
      <c r="A12" s="39" t="s">
        <v>297</v>
      </c>
      <c r="B12" s="55">
        <v>6498</v>
      </c>
      <c r="C12" s="55">
        <v>352</v>
      </c>
      <c r="D12" s="55">
        <v>412</v>
      </c>
      <c r="E12" s="56">
        <f t="shared" si="0"/>
        <v>6438</v>
      </c>
      <c r="G12" s="40"/>
      <c r="H12" s="40"/>
      <c r="I12" s="40"/>
    </row>
    <row r="13" spans="1:9" ht="15" x14ac:dyDescent="0.2">
      <c r="A13" s="39" t="s">
        <v>205</v>
      </c>
      <c r="B13" s="55">
        <v>286</v>
      </c>
      <c r="C13" s="55">
        <v>217</v>
      </c>
      <c r="D13" s="55">
        <v>93</v>
      </c>
      <c r="E13" s="56">
        <f t="shared" si="0"/>
        <v>410</v>
      </c>
      <c r="G13" s="40"/>
      <c r="H13" s="40"/>
      <c r="I13" s="40"/>
    </row>
    <row r="14" spans="1:9" ht="15" x14ac:dyDescent="0.2">
      <c r="A14" s="39" t="s">
        <v>206</v>
      </c>
      <c r="B14" s="55">
        <v>368</v>
      </c>
      <c r="C14" s="55">
        <v>317</v>
      </c>
      <c r="D14" s="55">
        <v>55</v>
      </c>
      <c r="E14" s="56">
        <f t="shared" si="0"/>
        <v>630</v>
      </c>
      <c r="G14" s="40"/>
      <c r="H14" s="40"/>
      <c r="I14" s="40"/>
    </row>
    <row r="15" spans="1:9" ht="15" x14ac:dyDescent="0.2">
      <c r="A15" s="39" t="s">
        <v>217</v>
      </c>
      <c r="B15" s="55">
        <v>3071</v>
      </c>
      <c r="C15" s="55">
        <v>199</v>
      </c>
      <c r="D15" s="55">
        <v>149</v>
      </c>
      <c r="E15" s="56">
        <f>B15+C15-D15</f>
        <v>3121</v>
      </c>
      <c r="G15" s="40"/>
      <c r="H15" s="40"/>
      <c r="I15" s="40"/>
    </row>
    <row r="16" spans="1:9" ht="15.75" thickBot="1" x14ac:dyDescent="0.25">
      <c r="A16" s="10"/>
      <c r="B16" s="57"/>
      <c r="C16" s="58"/>
      <c r="D16" s="57"/>
      <c r="E16" s="59"/>
    </row>
    <row r="17" spans="1:5" ht="15.75" thickBot="1" x14ac:dyDescent="0.25">
      <c r="A17" s="13" t="s">
        <v>11</v>
      </c>
      <c r="B17" s="60">
        <f>SUM(B8:B15)</f>
        <v>20598</v>
      </c>
      <c r="C17" s="60">
        <f>SUM(C8:C15)</f>
        <v>1583</v>
      </c>
      <c r="D17" s="60">
        <f>SUM(D8:D15)</f>
        <v>1691</v>
      </c>
      <c r="E17" s="61">
        <f>B17+C17-D17</f>
        <v>20490</v>
      </c>
    </row>
    <row r="18" spans="1:5" ht="67.900000000000006" customHeight="1" x14ac:dyDescent="0.2">
      <c r="A18" s="166" t="s">
        <v>379</v>
      </c>
      <c r="B18" s="167"/>
      <c r="C18" s="167"/>
      <c r="D18" s="167"/>
      <c r="E18" s="167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zoomScaleNormal="100" workbookViewId="0">
      <selection activeCell="A18" sqref="A18:E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43" t="s">
        <v>13</v>
      </c>
      <c r="B2" s="144"/>
      <c r="C2" s="144"/>
      <c r="D2" s="144"/>
      <c r="E2" s="145"/>
    </row>
    <row r="3" spans="1:9" ht="15" x14ac:dyDescent="0.2">
      <c r="A3" s="146" t="s">
        <v>14</v>
      </c>
      <c r="B3" s="147"/>
      <c r="C3" s="147"/>
      <c r="D3" s="147"/>
      <c r="E3" s="148"/>
    </row>
    <row r="4" spans="1:9" ht="15.75" thickBot="1" x14ac:dyDescent="0.25">
      <c r="A4" s="149" t="s">
        <v>380</v>
      </c>
      <c r="B4" s="150"/>
      <c r="C4" s="150"/>
      <c r="D4" s="150"/>
      <c r="E4" s="151"/>
    </row>
    <row r="5" spans="1:9" ht="13.9" customHeight="1" thickBot="1" x14ac:dyDescent="0.25"/>
    <row r="6" spans="1:9" ht="21" customHeight="1" x14ac:dyDescent="0.2">
      <c r="A6" s="29" t="s">
        <v>0</v>
      </c>
      <c r="B6" s="30" t="s">
        <v>381</v>
      </c>
      <c r="C6" s="30" t="s">
        <v>1</v>
      </c>
      <c r="D6" s="30" t="s">
        <v>2</v>
      </c>
      <c r="E6" s="51" t="s">
        <v>382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9" t="s">
        <v>231</v>
      </c>
      <c r="B8" s="55">
        <v>2601</v>
      </c>
      <c r="C8" s="55">
        <v>93</v>
      </c>
      <c r="D8" s="55">
        <v>269</v>
      </c>
      <c r="E8" s="56">
        <f t="shared" ref="E8:E14" si="0">B8+C8-D8</f>
        <v>2425</v>
      </c>
      <c r="G8" s="40"/>
      <c r="H8" s="40"/>
      <c r="I8" s="40"/>
    </row>
    <row r="9" spans="1:9" ht="15" x14ac:dyDescent="0.2">
      <c r="A9" s="39" t="s">
        <v>4</v>
      </c>
      <c r="B9" s="55">
        <v>2570</v>
      </c>
      <c r="C9" s="55">
        <v>133</v>
      </c>
      <c r="D9" s="55">
        <v>49</v>
      </c>
      <c r="E9" s="56">
        <f t="shared" si="0"/>
        <v>2654</v>
      </c>
      <c r="G9" s="40"/>
      <c r="H9" s="40"/>
      <c r="I9" s="40"/>
    </row>
    <row r="10" spans="1:9" ht="15" x14ac:dyDescent="0.2">
      <c r="A10" s="39" t="s">
        <v>341</v>
      </c>
      <c r="B10" s="55">
        <v>3136</v>
      </c>
      <c r="C10" s="55">
        <v>129</v>
      </c>
      <c r="D10" s="55">
        <v>104</v>
      </c>
      <c r="E10" s="56">
        <f t="shared" si="0"/>
        <v>3161</v>
      </c>
      <c r="G10" s="40"/>
      <c r="H10" s="40"/>
      <c r="I10" s="40"/>
    </row>
    <row r="11" spans="1:9" ht="15" x14ac:dyDescent="0.2">
      <c r="A11" s="39" t="s">
        <v>374</v>
      </c>
      <c r="B11" s="55">
        <v>1584</v>
      </c>
      <c r="C11" s="55">
        <v>4</v>
      </c>
      <c r="D11" s="55">
        <v>0</v>
      </c>
      <c r="E11" s="56">
        <f t="shared" si="0"/>
        <v>1588</v>
      </c>
      <c r="G11" s="40"/>
      <c r="H11" s="40"/>
      <c r="I11" s="40"/>
    </row>
    <row r="12" spans="1:9" ht="15" x14ac:dyDescent="0.2">
      <c r="A12" s="39" t="s">
        <v>297</v>
      </c>
      <c r="B12" s="55">
        <v>6438</v>
      </c>
      <c r="C12" s="55">
        <v>327</v>
      </c>
      <c r="D12" s="55">
        <v>293</v>
      </c>
      <c r="E12" s="56">
        <f t="shared" si="0"/>
        <v>6472</v>
      </c>
      <c r="G12" s="40"/>
      <c r="H12" s="40"/>
      <c r="I12" s="40"/>
    </row>
    <row r="13" spans="1:9" ht="15" x14ac:dyDescent="0.2">
      <c r="A13" s="39" t="s">
        <v>205</v>
      </c>
      <c r="B13" s="55">
        <v>409</v>
      </c>
      <c r="C13" s="55">
        <v>60</v>
      </c>
      <c r="D13" s="55">
        <v>193</v>
      </c>
      <c r="E13" s="56">
        <f t="shared" si="0"/>
        <v>276</v>
      </c>
      <c r="G13" s="40"/>
      <c r="H13" s="40"/>
      <c r="I13" s="40"/>
    </row>
    <row r="14" spans="1:9" ht="15" x14ac:dyDescent="0.2">
      <c r="A14" s="39" t="s">
        <v>206</v>
      </c>
      <c r="B14" s="55">
        <v>630</v>
      </c>
      <c r="C14" s="55">
        <v>6</v>
      </c>
      <c r="D14" s="55">
        <v>78</v>
      </c>
      <c r="E14" s="56">
        <f t="shared" si="0"/>
        <v>558</v>
      </c>
      <c r="G14" s="40"/>
      <c r="H14" s="40"/>
      <c r="I14" s="40"/>
    </row>
    <row r="15" spans="1:9" ht="15" x14ac:dyDescent="0.2">
      <c r="A15" s="39" t="s">
        <v>217</v>
      </c>
      <c r="B15" s="55">
        <v>3121</v>
      </c>
      <c r="C15" s="55">
        <v>43</v>
      </c>
      <c r="D15" s="55">
        <v>187</v>
      </c>
      <c r="E15" s="56">
        <f>B15+C15-D15</f>
        <v>2977</v>
      </c>
      <c r="G15" s="40"/>
      <c r="H15" s="40"/>
      <c r="I15" s="40"/>
    </row>
    <row r="16" spans="1:9" ht="15.75" thickBot="1" x14ac:dyDescent="0.25">
      <c r="A16" s="10"/>
      <c r="B16" s="57"/>
      <c r="C16" s="58"/>
      <c r="D16" s="57"/>
      <c r="E16" s="59"/>
    </row>
    <row r="17" spans="1:5" ht="15.75" thickBot="1" x14ac:dyDescent="0.25">
      <c r="A17" s="13" t="s">
        <v>11</v>
      </c>
      <c r="B17" s="60">
        <f>SUM(B8:B15)</f>
        <v>20489</v>
      </c>
      <c r="C17" s="60">
        <f>SUM(C8:C15)</f>
        <v>795</v>
      </c>
      <c r="D17" s="60">
        <f>SUM(D8:D15)</f>
        <v>1173</v>
      </c>
      <c r="E17" s="61">
        <f>B17+C17-D17</f>
        <v>20111</v>
      </c>
    </row>
    <row r="18" spans="1:5" ht="36.6" customHeight="1" x14ac:dyDescent="0.2">
      <c r="A18" s="166" t="s">
        <v>383</v>
      </c>
      <c r="B18" s="167"/>
      <c r="C18" s="167"/>
      <c r="D18" s="167"/>
      <c r="E18" s="167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topLeftCell="A4" zoomScaleNormal="100" workbookViewId="0">
      <selection activeCell="A18" sqref="A18:E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43" t="s">
        <v>13</v>
      </c>
      <c r="B2" s="144"/>
      <c r="C2" s="144"/>
      <c r="D2" s="144"/>
      <c r="E2" s="145"/>
    </row>
    <row r="3" spans="1:9" ht="15" x14ac:dyDescent="0.2">
      <c r="A3" s="146" t="s">
        <v>14</v>
      </c>
      <c r="B3" s="147"/>
      <c r="C3" s="147"/>
      <c r="D3" s="147"/>
      <c r="E3" s="148"/>
    </row>
    <row r="4" spans="1:9" ht="15.75" thickBot="1" x14ac:dyDescent="0.25">
      <c r="A4" s="149" t="s">
        <v>385</v>
      </c>
      <c r="B4" s="150"/>
      <c r="C4" s="150"/>
      <c r="D4" s="150"/>
      <c r="E4" s="151"/>
    </row>
    <row r="5" spans="1:9" ht="13.9" customHeight="1" thickBot="1" x14ac:dyDescent="0.25"/>
    <row r="6" spans="1:9" ht="21" customHeight="1" x14ac:dyDescent="0.2">
      <c r="A6" s="29" t="s">
        <v>0</v>
      </c>
      <c r="B6" s="30" t="s">
        <v>387</v>
      </c>
      <c r="C6" s="30" t="s">
        <v>1</v>
      </c>
      <c r="D6" s="30" t="s">
        <v>2</v>
      </c>
      <c r="E6" s="51" t="s">
        <v>384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9" t="s">
        <v>317</v>
      </c>
      <c r="B8" s="55">
        <v>7862</v>
      </c>
      <c r="C8" s="55">
        <v>10</v>
      </c>
      <c r="D8" s="55">
        <v>261</v>
      </c>
      <c r="E8" s="56">
        <f t="shared" ref="E8:E14" si="0">B8+C8-D8</f>
        <v>7611</v>
      </c>
      <c r="G8" s="40"/>
      <c r="H8" s="40"/>
      <c r="I8" s="40"/>
    </row>
    <row r="9" spans="1:9" ht="15" x14ac:dyDescent="0.2">
      <c r="A9" s="39" t="s">
        <v>4</v>
      </c>
      <c r="B9" s="55">
        <v>2654</v>
      </c>
      <c r="C9" s="55">
        <v>28</v>
      </c>
      <c r="D9" s="55">
        <v>43</v>
      </c>
      <c r="E9" s="56">
        <f t="shared" si="0"/>
        <v>2639</v>
      </c>
      <c r="G9" s="40"/>
      <c r="H9" s="40"/>
      <c r="I9" s="40"/>
    </row>
    <row r="10" spans="1:9" ht="15" x14ac:dyDescent="0.2">
      <c r="A10" s="39" t="s">
        <v>341</v>
      </c>
      <c r="B10" s="55">
        <v>3161</v>
      </c>
      <c r="C10" s="55">
        <v>62</v>
      </c>
      <c r="D10" s="55">
        <v>106</v>
      </c>
      <c r="E10" s="56">
        <f t="shared" si="0"/>
        <v>3117</v>
      </c>
      <c r="G10" s="40"/>
      <c r="H10" s="40"/>
      <c r="I10" s="40"/>
    </row>
    <row r="11" spans="1:9" ht="15" x14ac:dyDescent="0.2">
      <c r="A11" s="39" t="s">
        <v>374</v>
      </c>
      <c r="B11" s="55">
        <v>1588</v>
      </c>
      <c r="C11" s="55">
        <v>17</v>
      </c>
      <c r="D11" s="55">
        <v>21</v>
      </c>
      <c r="E11" s="56">
        <f t="shared" si="0"/>
        <v>1584</v>
      </c>
      <c r="G11" s="40"/>
      <c r="H11" s="40"/>
      <c r="I11" s="40"/>
    </row>
    <row r="12" spans="1:9" ht="15" x14ac:dyDescent="0.2">
      <c r="A12" s="39" t="s">
        <v>297</v>
      </c>
      <c r="B12" s="55">
        <v>6472</v>
      </c>
      <c r="C12" s="55">
        <v>387</v>
      </c>
      <c r="D12" s="55">
        <v>271</v>
      </c>
      <c r="E12" s="56">
        <f t="shared" si="0"/>
        <v>6588</v>
      </c>
      <c r="G12" s="40"/>
      <c r="H12" s="40"/>
      <c r="I12" s="40"/>
    </row>
    <row r="13" spans="1:9" ht="15" x14ac:dyDescent="0.2">
      <c r="A13" s="39" t="s">
        <v>8</v>
      </c>
      <c r="B13" s="55">
        <v>276</v>
      </c>
      <c r="C13" s="55">
        <v>102</v>
      </c>
      <c r="D13" s="55">
        <v>79</v>
      </c>
      <c r="E13" s="56">
        <f t="shared" si="0"/>
        <v>299</v>
      </c>
      <c r="G13" s="40"/>
      <c r="H13" s="40"/>
      <c r="I13" s="40"/>
    </row>
    <row r="14" spans="1:9" ht="15" x14ac:dyDescent="0.2">
      <c r="A14" s="39" t="s">
        <v>206</v>
      </c>
      <c r="B14" s="55">
        <v>558</v>
      </c>
      <c r="C14" s="55">
        <v>100</v>
      </c>
      <c r="D14" s="55">
        <v>62</v>
      </c>
      <c r="E14" s="56">
        <f t="shared" si="0"/>
        <v>596</v>
      </c>
      <c r="G14" s="40"/>
      <c r="H14" s="40"/>
      <c r="I14" s="40"/>
    </row>
    <row r="15" spans="1:9" ht="15" x14ac:dyDescent="0.2">
      <c r="A15" s="39" t="s">
        <v>217</v>
      </c>
      <c r="B15" s="55">
        <v>2977</v>
      </c>
      <c r="C15" s="55">
        <v>208</v>
      </c>
      <c r="D15" s="55">
        <v>143</v>
      </c>
      <c r="E15" s="56">
        <f>B15+C15-D15</f>
        <v>3042</v>
      </c>
      <c r="G15" s="40"/>
      <c r="H15" s="40"/>
      <c r="I15" s="40"/>
    </row>
    <row r="16" spans="1:9" ht="15.75" thickBot="1" x14ac:dyDescent="0.25">
      <c r="A16" s="10"/>
      <c r="B16" s="57"/>
      <c r="C16" s="58"/>
      <c r="D16" s="57"/>
      <c r="E16" s="59"/>
    </row>
    <row r="17" spans="1:5" ht="15.75" thickBot="1" x14ac:dyDescent="0.25">
      <c r="A17" s="13" t="s">
        <v>11</v>
      </c>
      <c r="B17" s="60">
        <f>SUM(B8:B15)</f>
        <v>25548</v>
      </c>
      <c r="C17" s="60">
        <f>SUM(C8:C15)</f>
        <v>914</v>
      </c>
      <c r="D17" s="60">
        <f>SUM(D8:D15)</f>
        <v>986</v>
      </c>
      <c r="E17" s="61">
        <f>B17+C17-D17</f>
        <v>25476</v>
      </c>
    </row>
    <row r="18" spans="1:5" ht="42.75" customHeight="1" x14ac:dyDescent="0.2">
      <c r="A18" s="166" t="s">
        <v>386</v>
      </c>
      <c r="B18" s="167"/>
      <c r="C18" s="167"/>
      <c r="D18" s="167"/>
      <c r="E18" s="167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zoomScaleNormal="100" workbookViewId="0">
      <selection activeCell="A4" sqref="A4:E4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43" t="s">
        <v>13</v>
      </c>
      <c r="B2" s="144"/>
      <c r="C2" s="144"/>
      <c r="D2" s="144"/>
      <c r="E2" s="145"/>
    </row>
    <row r="3" spans="1:9" ht="15" x14ac:dyDescent="0.2">
      <c r="A3" s="146" t="s">
        <v>14</v>
      </c>
      <c r="B3" s="147"/>
      <c r="C3" s="147"/>
      <c r="D3" s="147"/>
      <c r="E3" s="148"/>
    </row>
    <row r="4" spans="1:9" ht="15.75" thickBot="1" x14ac:dyDescent="0.25">
      <c r="A4" s="149" t="s">
        <v>409</v>
      </c>
      <c r="B4" s="150"/>
      <c r="C4" s="150"/>
      <c r="D4" s="150"/>
      <c r="E4" s="151"/>
    </row>
    <row r="5" spans="1:9" ht="13.9" customHeight="1" thickBot="1" x14ac:dyDescent="0.25"/>
    <row r="6" spans="1:9" ht="21" customHeight="1" x14ac:dyDescent="0.2">
      <c r="A6" s="29" t="s">
        <v>0</v>
      </c>
      <c r="B6" s="30" t="s">
        <v>388</v>
      </c>
      <c r="C6" s="30" t="s">
        <v>1</v>
      </c>
      <c r="D6" s="30" t="s">
        <v>2</v>
      </c>
      <c r="E6" s="51" t="s">
        <v>389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9" t="s">
        <v>3</v>
      </c>
      <c r="B8" s="55">
        <v>7611</v>
      </c>
      <c r="C8" s="55">
        <v>39</v>
      </c>
      <c r="D8" s="55">
        <v>876</v>
      </c>
      <c r="E8" s="56">
        <f t="shared" ref="E8:E14" si="0">B8+C8-D8</f>
        <v>6774</v>
      </c>
      <c r="G8" s="40"/>
      <c r="H8" s="40"/>
      <c r="I8" s="40"/>
    </row>
    <row r="9" spans="1:9" ht="15" x14ac:dyDescent="0.2">
      <c r="A9" s="39" t="s">
        <v>4</v>
      </c>
      <c r="B9" s="55">
        <v>2639</v>
      </c>
      <c r="C9" s="55">
        <v>95</v>
      </c>
      <c r="D9" s="55">
        <v>46</v>
      </c>
      <c r="E9" s="56">
        <f t="shared" si="0"/>
        <v>2688</v>
      </c>
      <c r="G9" s="40"/>
      <c r="H9" s="40"/>
      <c r="I9" s="40"/>
    </row>
    <row r="10" spans="1:9" ht="15" x14ac:dyDescent="0.2">
      <c r="A10" s="39" t="s">
        <v>341</v>
      </c>
      <c r="B10" s="55">
        <v>3117</v>
      </c>
      <c r="C10" s="55">
        <v>336</v>
      </c>
      <c r="D10" s="55">
        <v>113</v>
      </c>
      <c r="E10" s="56">
        <f t="shared" si="0"/>
        <v>3340</v>
      </c>
      <c r="G10" s="40"/>
      <c r="H10" s="40"/>
      <c r="I10" s="40"/>
    </row>
    <row r="11" spans="1:9" ht="15" x14ac:dyDescent="0.2">
      <c r="A11" s="39" t="s">
        <v>374</v>
      </c>
      <c r="B11" s="55">
        <v>1584</v>
      </c>
      <c r="C11" s="55">
        <v>191</v>
      </c>
      <c r="D11" s="55">
        <v>153</v>
      </c>
      <c r="E11" s="56">
        <f t="shared" si="0"/>
        <v>1622</v>
      </c>
      <c r="G11" s="40"/>
      <c r="H11" s="40"/>
      <c r="I11" s="40"/>
    </row>
    <row r="12" spans="1:9" ht="15" x14ac:dyDescent="0.2">
      <c r="A12" s="39" t="s">
        <v>297</v>
      </c>
      <c r="B12" s="55">
        <v>6588</v>
      </c>
      <c r="C12" s="55">
        <v>173</v>
      </c>
      <c r="D12" s="55">
        <v>307</v>
      </c>
      <c r="E12" s="56">
        <f t="shared" si="0"/>
        <v>6454</v>
      </c>
      <c r="G12" s="40"/>
      <c r="H12" s="40"/>
      <c r="I12" s="40"/>
    </row>
    <row r="13" spans="1:9" ht="15" x14ac:dyDescent="0.2">
      <c r="A13" s="39" t="s">
        <v>8</v>
      </c>
      <c r="B13" s="55">
        <v>299</v>
      </c>
      <c r="C13" s="55">
        <v>176</v>
      </c>
      <c r="D13" s="55">
        <v>155</v>
      </c>
      <c r="E13" s="56">
        <f t="shared" si="0"/>
        <v>320</v>
      </c>
      <c r="G13" s="40"/>
      <c r="H13" s="40"/>
      <c r="I13" s="40"/>
    </row>
    <row r="14" spans="1:9" ht="15" x14ac:dyDescent="0.2">
      <c r="A14" s="39" t="s">
        <v>391</v>
      </c>
      <c r="B14" s="55">
        <v>596</v>
      </c>
      <c r="C14" s="55">
        <v>522</v>
      </c>
      <c r="D14" s="55">
        <v>347</v>
      </c>
      <c r="E14" s="56">
        <f t="shared" si="0"/>
        <v>771</v>
      </c>
      <c r="G14" s="40"/>
      <c r="H14" s="40"/>
      <c r="I14" s="40"/>
    </row>
    <row r="15" spans="1:9" ht="15" x14ac:dyDescent="0.2">
      <c r="A15" s="39" t="s">
        <v>217</v>
      </c>
      <c r="B15" s="55">
        <v>3042</v>
      </c>
      <c r="C15" s="55">
        <v>819</v>
      </c>
      <c r="D15" s="55">
        <v>208</v>
      </c>
      <c r="E15" s="56">
        <f>B15+C15-D15</f>
        <v>3653</v>
      </c>
      <c r="G15" s="40"/>
      <c r="H15" s="40"/>
      <c r="I15" s="40"/>
    </row>
    <row r="16" spans="1:9" ht="15.75" thickBot="1" x14ac:dyDescent="0.25">
      <c r="A16" s="10"/>
      <c r="B16" s="57"/>
      <c r="C16" s="58"/>
      <c r="D16" s="57"/>
      <c r="E16" s="59"/>
    </row>
    <row r="17" spans="1:5" ht="15.75" thickBot="1" x14ac:dyDescent="0.25">
      <c r="A17" s="13" t="s">
        <v>11</v>
      </c>
      <c r="B17" s="60">
        <f>SUM(B8:B15)</f>
        <v>25476</v>
      </c>
      <c r="C17" s="60">
        <f>SUM(C8:C15)</f>
        <v>2351</v>
      </c>
      <c r="D17" s="60">
        <f>SUM(D8:D15)</f>
        <v>2205</v>
      </c>
      <c r="E17" s="61">
        <f>B17+C17-D17</f>
        <v>25622</v>
      </c>
    </row>
    <row r="18" spans="1:5" ht="42.75" customHeight="1" x14ac:dyDescent="0.2">
      <c r="A18" s="166" t="s">
        <v>390</v>
      </c>
      <c r="B18" s="167"/>
      <c r="C18" s="167"/>
      <c r="D18" s="167"/>
      <c r="E18" s="167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44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45</v>
      </c>
      <c r="D6" s="8" t="s">
        <v>1</v>
      </c>
      <c r="E6" s="8" t="s">
        <v>2</v>
      </c>
      <c r="F6" s="14" t="s">
        <v>46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138</v>
      </c>
      <c r="D8" s="1">
        <v>35</v>
      </c>
      <c r="E8" s="1">
        <v>74</v>
      </c>
      <c r="F8" s="3">
        <f t="shared" ref="F8:F14" si="0">C8+D8-E8</f>
        <v>99</v>
      </c>
    </row>
    <row r="9" spans="2:6" ht="15" x14ac:dyDescent="0.2">
      <c r="B9" s="2" t="s">
        <v>4</v>
      </c>
      <c r="C9" s="1">
        <v>509</v>
      </c>
      <c r="D9" s="1">
        <v>8</v>
      </c>
      <c r="E9" s="1">
        <v>18</v>
      </c>
      <c r="F9" s="3">
        <f t="shared" si="0"/>
        <v>499</v>
      </c>
    </row>
    <row r="10" spans="2:6" ht="15" x14ac:dyDescent="0.2">
      <c r="B10" s="2" t="s">
        <v>5</v>
      </c>
      <c r="C10" s="1">
        <v>299</v>
      </c>
      <c r="D10" s="1">
        <v>171</v>
      </c>
      <c r="E10" s="1">
        <v>32</v>
      </c>
      <c r="F10" s="3">
        <f t="shared" si="0"/>
        <v>438</v>
      </c>
    </row>
    <row r="11" spans="2:6" ht="15" x14ac:dyDescent="0.2">
      <c r="B11" s="2" t="s">
        <v>6</v>
      </c>
      <c r="C11" s="1">
        <v>270</v>
      </c>
      <c r="D11" s="1">
        <v>208</v>
      </c>
      <c r="E11" s="1">
        <v>95</v>
      </c>
      <c r="F11" s="3">
        <f t="shared" si="0"/>
        <v>383</v>
      </c>
    </row>
    <row r="12" spans="2:6" ht="15" x14ac:dyDescent="0.2">
      <c r="B12" s="2" t="s">
        <v>71</v>
      </c>
      <c r="C12" s="1">
        <v>194</v>
      </c>
      <c r="D12" s="1">
        <v>59</v>
      </c>
      <c r="E12" s="1">
        <v>31</v>
      </c>
      <c r="F12" s="3">
        <f t="shared" si="0"/>
        <v>222</v>
      </c>
    </row>
    <row r="13" spans="2:6" ht="15" x14ac:dyDescent="0.2">
      <c r="B13" s="2" t="s">
        <v>8</v>
      </c>
      <c r="C13" s="1">
        <v>92</v>
      </c>
      <c r="D13" s="1">
        <v>221</v>
      </c>
      <c r="E13" s="1">
        <v>100</v>
      </c>
      <c r="F13" s="3">
        <f t="shared" si="0"/>
        <v>213</v>
      </c>
    </row>
    <row r="14" spans="2:6" ht="15" x14ac:dyDescent="0.2">
      <c r="B14" s="2" t="s">
        <v>9</v>
      </c>
      <c r="C14" s="1">
        <v>213</v>
      </c>
      <c r="D14" s="1">
        <v>88</v>
      </c>
      <c r="E14" s="1">
        <v>62</v>
      </c>
      <c r="F14" s="3">
        <f t="shared" si="0"/>
        <v>239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SUM(C8:C15)</f>
        <v>1715</v>
      </c>
      <c r="D16" s="8">
        <f>SUM(D8:D15)</f>
        <v>790</v>
      </c>
      <c r="E16" s="8">
        <f>SUM(E8:E15)</f>
        <v>412</v>
      </c>
      <c r="F16" s="9">
        <f>SUM(F8:F15)</f>
        <v>2093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zoomScaleNormal="100" workbookViewId="0">
      <selection activeCell="C10" sqref="C10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43" t="s">
        <v>13</v>
      </c>
      <c r="B2" s="144"/>
      <c r="C2" s="144"/>
      <c r="D2" s="144"/>
      <c r="E2" s="145"/>
    </row>
    <row r="3" spans="1:9" ht="15" x14ac:dyDescent="0.2">
      <c r="A3" s="146" t="s">
        <v>14</v>
      </c>
      <c r="B3" s="147"/>
      <c r="C3" s="147"/>
      <c r="D3" s="147"/>
      <c r="E3" s="148"/>
    </row>
    <row r="4" spans="1:9" ht="15.75" thickBot="1" x14ac:dyDescent="0.25">
      <c r="A4" s="149" t="s">
        <v>392</v>
      </c>
      <c r="B4" s="150"/>
      <c r="C4" s="150"/>
      <c r="D4" s="150"/>
      <c r="E4" s="151"/>
    </row>
    <row r="5" spans="1:9" ht="8.25" customHeight="1" thickBot="1" x14ac:dyDescent="0.25"/>
    <row r="6" spans="1:9" ht="21" customHeight="1" x14ac:dyDescent="0.2">
      <c r="A6" s="29" t="s">
        <v>0</v>
      </c>
      <c r="B6" s="30" t="s">
        <v>369</v>
      </c>
      <c r="C6" s="30" t="s">
        <v>1</v>
      </c>
      <c r="D6" s="30" t="s">
        <v>2</v>
      </c>
      <c r="E6" s="31" t="s">
        <v>389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9" t="s">
        <v>317</v>
      </c>
      <c r="B8" s="56">
        <f>'DEZ14'!F8</f>
        <v>2246</v>
      </c>
      <c r="C8" s="56">
        <f>'JAN15'!C8+'FEV15'!C8+'MAR15'!C8+'ABR15'!C8+'MAI15'!C8+'JUN15'!C8</f>
        <v>854</v>
      </c>
      <c r="D8" s="56">
        <f>'JAN15'!D8+'FEV15'!D8+'MAR15'!D8+'ABR15'!D8+'MAI15'!D8+'JUN15'!D8</f>
        <v>1763</v>
      </c>
      <c r="E8" s="56">
        <v>6774</v>
      </c>
      <c r="F8" s="62"/>
      <c r="G8" s="40"/>
      <c r="H8" s="40"/>
    </row>
    <row r="9" spans="1:9" ht="15" x14ac:dyDescent="0.2">
      <c r="A9" s="39" t="s">
        <v>4</v>
      </c>
      <c r="B9" s="56">
        <f>'DEZ14'!F9</f>
        <v>2595</v>
      </c>
      <c r="C9" s="56">
        <f>'JAN15'!C9+'FEV15'!C9+'MAR15'!C9+'ABR15'!C9+'MAI15'!C9+'JUN15'!C9</f>
        <v>319</v>
      </c>
      <c r="D9" s="56">
        <f>'JAN15'!D9+'FEV15'!D9+'MAR15'!D9+'ABR15'!D9+'MAI15'!D9+'JUN15'!D9</f>
        <v>226</v>
      </c>
      <c r="E9" s="56">
        <f t="shared" ref="E9:E15" si="0">B9+C9-D9</f>
        <v>2688</v>
      </c>
      <c r="F9" s="40"/>
      <c r="G9" s="40"/>
      <c r="H9" s="40"/>
    </row>
    <row r="10" spans="1:9" s="36" customFormat="1" ht="15" x14ac:dyDescent="0.2">
      <c r="A10" s="39" t="s">
        <v>5</v>
      </c>
      <c r="B10" s="56">
        <f>'DEZ14'!F10</f>
        <v>3617</v>
      </c>
      <c r="C10" s="56">
        <f>'JAN15'!C10+'FEV15'!C10+'MAR15'!C10+'ABR15'!C10+'MAI15'!C10+'JUN15'!C10</f>
        <v>712</v>
      </c>
      <c r="D10" s="56">
        <f>'JAN15'!D10+'FEV15'!D10+'MAR15'!D10+'ABR15'!D10+'MAI15'!D10+'JUN15'!D10</f>
        <v>989</v>
      </c>
      <c r="E10" s="56">
        <f t="shared" si="0"/>
        <v>3340</v>
      </c>
      <c r="F10" s="47"/>
      <c r="G10" s="47"/>
      <c r="H10" s="47"/>
      <c r="I10" s="54"/>
    </row>
    <row r="11" spans="1:9" ht="15" x14ac:dyDescent="0.2">
      <c r="A11" s="39" t="s">
        <v>6</v>
      </c>
      <c r="B11" s="56">
        <f>'DEZ14'!F11</f>
        <v>1783</v>
      </c>
      <c r="C11" s="56">
        <f>'JAN15'!C11+'FEV15'!C11+'MAR15'!C11+'ABR15'!C11+'MAI15'!C11+'JUN15'!C11</f>
        <v>595</v>
      </c>
      <c r="D11" s="56">
        <f>'JAN15'!D11+'FEV15'!D11+'MAR15'!D11+'ABR15'!D11+'MAI15'!D11+'JUN15'!D11</f>
        <v>756</v>
      </c>
      <c r="E11" s="56">
        <f t="shared" si="0"/>
        <v>1622</v>
      </c>
      <c r="F11" s="40"/>
      <c r="G11" s="40"/>
      <c r="H11" s="40"/>
    </row>
    <row r="12" spans="1:9" ht="15" x14ac:dyDescent="0.2">
      <c r="A12" s="39" t="s">
        <v>297</v>
      </c>
      <c r="B12" s="56">
        <f>'DEZ14'!F12</f>
        <v>6432</v>
      </c>
      <c r="C12" s="56">
        <f>'JAN15'!C12+'FEV15'!C12+'MAR15'!C12+'ABR15'!C12+'MAI15'!C12+'JUN15'!C12</f>
        <v>1671</v>
      </c>
      <c r="D12" s="56">
        <f>'JAN15'!D12+'FEV15'!D12+'MAR15'!D12+'ABR15'!D12+'MAI15'!D12+'JUN15'!D12</f>
        <v>1649</v>
      </c>
      <c r="E12" s="56">
        <f t="shared" si="0"/>
        <v>6454</v>
      </c>
      <c r="F12" s="41"/>
      <c r="G12" s="40"/>
      <c r="H12" s="40"/>
    </row>
    <row r="13" spans="1:9" ht="15" x14ac:dyDescent="0.2">
      <c r="A13" s="39" t="s">
        <v>316</v>
      </c>
      <c r="B13" s="56">
        <f>'DEZ14'!F13</f>
        <v>200</v>
      </c>
      <c r="C13" s="56">
        <f>'JAN15'!C13+'FEV15'!C13+'MAR15'!C13+'ABR15'!C13+'MAI15'!C13+'JUN15'!C13</f>
        <v>739</v>
      </c>
      <c r="D13" s="56">
        <f>'JAN15'!D13+'FEV15'!D13+'MAR15'!D13+'ABR15'!D13+'MAI15'!D13+'JUN15'!D13</f>
        <v>788</v>
      </c>
      <c r="E13" s="56">
        <v>320</v>
      </c>
      <c r="F13" s="40"/>
      <c r="G13" s="62"/>
      <c r="H13" s="40"/>
    </row>
    <row r="14" spans="1:9" ht="15" x14ac:dyDescent="0.2">
      <c r="A14" s="39" t="s">
        <v>393</v>
      </c>
      <c r="B14" s="56">
        <f>'DEZ14'!F14</f>
        <v>462</v>
      </c>
      <c r="C14" s="56">
        <f>'JAN15'!C14+'FEV15'!C14+'MAR15'!C14+'ABR15'!C14+'MAI15'!C14+'JUN15'!C14</f>
        <v>1089</v>
      </c>
      <c r="D14" s="56">
        <f>'JAN15'!D14+'FEV15'!D14+'MAR15'!D14+'ABR15'!D14+'MAI15'!D14+'JUN15'!D14</f>
        <v>622</v>
      </c>
      <c r="E14" s="56">
        <v>771</v>
      </c>
      <c r="F14" s="40"/>
      <c r="G14" s="62"/>
      <c r="H14" s="40"/>
    </row>
    <row r="15" spans="1:9" ht="15" x14ac:dyDescent="0.2">
      <c r="A15" s="39" t="s">
        <v>217</v>
      </c>
      <c r="B15" s="56">
        <f>'DEZ14'!F15</f>
        <v>2815</v>
      </c>
      <c r="C15" s="56">
        <f>'JAN15'!C15+'FEV15'!C15+'MAR15'!C15+'ABR15'!C15+'MAI15'!C15+'JUN15'!C15</f>
        <v>1779</v>
      </c>
      <c r="D15" s="56">
        <f>'JAN15'!D15+'FEV15'!D15+'MAR15'!D15+'ABR15'!D15+'MAI15'!D15+'JUN15'!D15</f>
        <v>941</v>
      </c>
      <c r="E15" s="56">
        <f t="shared" si="0"/>
        <v>3653</v>
      </c>
      <c r="F15" s="40"/>
      <c r="G15" s="40"/>
      <c r="H15" s="40"/>
    </row>
    <row r="16" spans="1:9" ht="15.75" thickBot="1" x14ac:dyDescent="0.25">
      <c r="A16" s="10"/>
      <c r="B16" s="59"/>
      <c r="C16" s="59"/>
      <c r="D16" s="59"/>
      <c r="E16" s="59"/>
    </row>
    <row r="17" spans="1:5" ht="15.75" thickBot="1" x14ac:dyDescent="0.25">
      <c r="A17" s="13" t="s">
        <v>11</v>
      </c>
      <c r="B17" s="60">
        <f>SUM(B8:B15)</f>
        <v>20150</v>
      </c>
      <c r="C17" s="60">
        <f>SUM(C8:C15)</f>
        <v>7758</v>
      </c>
      <c r="D17" s="60">
        <f>SUM(D8:D15)</f>
        <v>7734</v>
      </c>
      <c r="E17" s="60">
        <f>SUM(E8:E15)</f>
        <v>25622</v>
      </c>
    </row>
    <row r="18" spans="1:5" ht="118.5" customHeight="1" x14ac:dyDescent="0.2">
      <c r="A18" s="168" t="s">
        <v>394</v>
      </c>
      <c r="B18" s="169"/>
      <c r="C18" s="169"/>
      <c r="D18" s="169"/>
      <c r="E18" s="169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zoomScaleNormal="100" workbookViewId="0">
      <selection activeCell="A4" sqref="A4:E4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43" t="s">
        <v>13</v>
      </c>
      <c r="B2" s="144"/>
      <c r="C2" s="144"/>
      <c r="D2" s="144"/>
      <c r="E2" s="145"/>
    </row>
    <row r="3" spans="1:9" ht="15" x14ac:dyDescent="0.2">
      <c r="A3" s="146" t="s">
        <v>14</v>
      </c>
      <c r="B3" s="147"/>
      <c r="C3" s="147"/>
      <c r="D3" s="147"/>
      <c r="E3" s="148"/>
    </row>
    <row r="4" spans="1:9" ht="15.75" thickBot="1" x14ac:dyDescent="0.25">
      <c r="A4" s="149" t="s">
        <v>408</v>
      </c>
      <c r="B4" s="150"/>
      <c r="C4" s="150"/>
      <c r="D4" s="150"/>
      <c r="E4" s="151"/>
    </row>
    <row r="5" spans="1:9" ht="13.9" customHeight="1" thickBot="1" x14ac:dyDescent="0.25"/>
    <row r="6" spans="1:9" ht="21" customHeight="1" x14ac:dyDescent="0.2">
      <c r="A6" s="29" t="s">
        <v>0</v>
      </c>
      <c r="B6" s="30" t="s">
        <v>398</v>
      </c>
      <c r="C6" s="30" t="s">
        <v>1</v>
      </c>
      <c r="D6" s="30" t="s">
        <v>2</v>
      </c>
      <c r="E6" s="51" t="s">
        <v>399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9" t="s">
        <v>3</v>
      </c>
      <c r="B8" s="55">
        <v>6774</v>
      </c>
      <c r="C8" s="55">
        <v>852</v>
      </c>
      <c r="D8" s="55">
        <v>1490</v>
      </c>
      <c r="E8" s="56">
        <f t="shared" ref="E8:E14" si="0">B8+C8-D8</f>
        <v>6136</v>
      </c>
      <c r="G8" s="40"/>
      <c r="H8" s="40"/>
      <c r="I8" s="40"/>
    </row>
    <row r="9" spans="1:9" ht="15" x14ac:dyDescent="0.2">
      <c r="A9" s="39" t="s">
        <v>4</v>
      </c>
      <c r="B9" s="55">
        <v>2688</v>
      </c>
      <c r="C9" s="55">
        <v>72</v>
      </c>
      <c r="D9" s="55">
        <v>29</v>
      </c>
      <c r="E9" s="56">
        <f t="shared" si="0"/>
        <v>2731</v>
      </c>
      <c r="G9" s="40"/>
      <c r="H9" s="40"/>
      <c r="I9" s="40"/>
    </row>
    <row r="10" spans="1:9" ht="15" x14ac:dyDescent="0.2">
      <c r="A10" s="39" t="s">
        <v>341</v>
      </c>
      <c r="B10" s="55">
        <v>3340</v>
      </c>
      <c r="C10" s="55">
        <v>3</v>
      </c>
      <c r="D10" s="55">
        <v>82</v>
      </c>
      <c r="E10" s="56">
        <f t="shared" si="0"/>
        <v>3261</v>
      </c>
      <c r="G10" s="40"/>
      <c r="H10" s="40"/>
      <c r="I10" s="40"/>
    </row>
    <row r="11" spans="1:9" ht="15" x14ac:dyDescent="0.2">
      <c r="A11" s="39" t="s">
        <v>374</v>
      </c>
      <c r="B11" s="55">
        <v>1622</v>
      </c>
      <c r="C11" s="55">
        <v>200</v>
      </c>
      <c r="D11" s="55">
        <v>65</v>
      </c>
      <c r="E11" s="56">
        <f t="shared" si="0"/>
        <v>1757</v>
      </c>
      <c r="G11" s="40"/>
      <c r="H11" s="40"/>
      <c r="I11" s="40"/>
    </row>
    <row r="12" spans="1:9" ht="15" x14ac:dyDescent="0.2">
      <c r="A12" s="39" t="s">
        <v>297</v>
      </c>
      <c r="B12" s="55">
        <v>6454</v>
      </c>
      <c r="C12" s="55">
        <v>253</v>
      </c>
      <c r="D12" s="55">
        <v>391</v>
      </c>
      <c r="E12" s="56">
        <f t="shared" si="0"/>
        <v>6316</v>
      </c>
      <c r="G12" s="40"/>
      <c r="H12" s="40"/>
      <c r="I12" s="40"/>
    </row>
    <row r="13" spans="1:9" ht="15" x14ac:dyDescent="0.2">
      <c r="A13" s="39" t="s">
        <v>8</v>
      </c>
      <c r="B13" s="55">
        <v>320</v>
      </c>
      <c r="C13" s="55">
        <v>187</v>
      </c>
      <c r="D13" s="55">
        <v>173</v>
      </c>
      <c r="E13" s="56">
        <f t="shared" si="0"/>
        <v>334</v>
      </c>
      <c r="G13" s="40"/>
      <c r="H13" s="40"/>
      <c r="I13" s="40"/>
    </row>
    <row r="14" spans="1:9" ht="15" x14ac:dyDescent="0.2">
      <c r="A14" s="39" t="s">
        <v>391</v>
      </c>
      <c r="B14" s="55">
        <v>771</v>
      </c>
      <c r="C14" s="55">
        <v>95</v>
      </c>
      <c r="D14" s="55">
        <v>0</v>
      </c>
      <c r="E14" s="56">
        <f t="shared" si="0"/>
        <v>866</v>
      </c>
      <c r="G14" s="40"/>
      <c r="H14" s="40"/>
      <c r="I14" s="40"/>
    </row>
    <row r="15" spans="1:9" ht="15" x14ac:dyDescent="0.2">
      <c r="A15" s="39" t="s">
        <v>217</v>
      </c>
      <c r="B15" s="55">
        <v>3653</v>
      </c>
      <c r="C15" s="55">
        <v>468</v>
      </c>
      <c r="D15" s="55">
        <v>161</v>
      </c>
      <c r="E15" s="56">
        <f>B15+C15-D15</f>
        <v>3960</v>
      </c>
      <c r="G15" s="40"/>
      <c r="H15" s="40"/>
      <c r="I15" s="40"/>
    </row>
    <row r="16" spans="1:9" ht="15.75" thickBot="1" x14ac:dyDescent="0.25">
      <c r="A16" s="10"/>
      <c r="B16" s="57"/>
      <c r="C16" s="58"/>
      <c r="D16" s="57"/>
      <c r="E16" s="59"/>
    </row>
    <row r="17" spans="1:5" ht="15.75" thickBot="1" x14ac:dyDescent="0.25">
      <c r="A17" s="13" t="s">
        <v>11</v>
      </c>
      <c r="B17" s="60">
        <f>SUM(B8:B15)</f>
        <v>25622</v>
      </c>
      <c r="C17" s="60">
        <f>SUM(C8:C15)</f>
        <v>2130</v>
      </c>
      <c r="D17" s="60">
        <f>SUM(D8:D15)</f>
        <v>2391</v>
      </c>
      <c r="E17" s="61">
        <f>B17+C17-D17</f>
        <v>25361</v>
      </c>
    </row>
    <row r="18" spans="1:5" ht="42.75" customHeight="1" x14ac:dyDescent="0.2">
      <c r="A18" s="166" t="s">
        <v>397</v>
      </c>
      <c r="B18" s="167"/>
      <c r="C18" s="167"/>
      <c r="D18" s="167"/>
      <c r="E18" s="167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zoomScaleNormal="100" workbookViewId="0">
      <selection activeCell="A18" sqref="A18:E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43" t="s">
        <v>13</v>
      </c>
      <c r="B2" s="144"/>
      <c r="C2" s="144"/>
      <c r="D2" s="144"/>
      <c r="E2" s="145"/>
    </row>
    <row r="3" spans="1:9" ht="15" x14ac:dyDescent="0.2">
      <c r="A3" s="146" t="s">
        <v>14</v>
      </c>
      <c r="B3" s="147"/>
      <c r="C3" s="147"/>
      <c r="D3" s="147"/>
      <c r="E3" s="148"/>
    </row>
    <row r="4" spans="1:9" ht="15.75" thickBot="1" x14ac:dyDescent="0.25">
      <c r="A4" s="149" t="s">
        <v>407</v>
      </c>
      <c r="B4" s="150"/>
      <c r="C4" s="150"/>
      <c r="D4" s="150"/>
      <c r="E4" s="151"/>
    </row>
    <row r="5" spans="1:9" ht="13.9" customHeight="1" thickBot="1" x14ac:dyDescent="0.25"/>
    <row r="6" spans="1:9" ht="21" customHeight="1" x14ac:dyDescent="0.2">
      <c r="A6" s="29" t="s">
        <v>0</v>
      </c>
      <c r="B6" s="30" t="s">
        <v>400</v>
      </c>
      <c r="C6" s="30" t="s">
        <v>1</v>
      </c>
      <c r="D6" s="30" t="s">
        <v>2</v>
      </c>
      <c r="E6" s="51" t="s">
        <v>401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9" t="s">
        <v>402</v>
      </c>
      <c r="B8" s="55">
        <v>5453</v>
      </c>
      <c r="C8" s="55">
        <v>315</v>
      </c>
      <c r="D8" s="55">
        <v>829</v>
      </c>
      <c r="E8" s="56">
        <f t="shared" ref="E8:E14" si="0">B8+C8-D8</f>
        <v>4939</v>
      </c>
      <c r="G8" s="40"/>
      <c r="H8" s="40"/>
      <c r="I8" s="40"/>
    </row>
    <row r="9" spans="1:9" ht="15" x14ac:dyDescent="0.2">
      <c r="A9" s="39" t="s">
        <v>4</v>
      </c>
      <c r="B9" s="55">
        <v>2731</v>
      </c>
      <c r="C9" s="55">
        <v>104</v>
      </c>
      <c r="D9" s="55">
        <v>45</v>
      </c>
      <c r="E9" s="56">
        <f t="shared" si="0"/>
        <v>2790</v>
      </c>
      <c r="G9" s="40"/>
      <c r="H9" s="40"/>
      <c r="I9" s="40"/>
    </row>
    <row r="10" spans="1:9" ht="15" x14ac:dyDescent="0.2">
      <c r="A10" s="39" t="s">
        <v>341</v>
      </c>
      <c r="B10" s="55">
        <v>3261</v>
      </c>
      <c r="C10" s="55">
        <v>192</v>
      </c>
      <c r="D10" s="55">
        <v>81</v>
      </c>
      <c r="E10" s="56">
        <f t="shared" si="0"/>
        <v>3372</v>
      </c>
      <c r="G10" s="40"/>
      <c r="H10" s="40"/>
      <c r="I10" s="40"/>
    </row>
    <row r="11" spans="1:9" ht="15" x14ac:dyDescent="0.2">
      <c r="A11" s="39" t="s">
        <v>374</v>
      </c>
      <c r="B11" s="55">
        <v>1757</v>
      </c>
      <c r="C11" s="55">
        <v>228</v>
      </c>
      <c r="D11" s="55">
        <v>215</v>
      </c>
      <c r="E11" s="56">
        <f t="shared" si="0"/>
        <v>1770</v>
      </c>
      <c r="G11" s="40"/>
      <c r="H11" s="40"/>
      <c r="I11" s="40"/>
    </row>
    <row r="12" spans="1:9" ht="15" x14ac:dyDescent="0.2">
      <c r="A12" s="39" t="s">
        <v>297</v>
      </c>
      <c r="B12" s="55">
        <v>6316</v>
      </c>
      <c r="C12" s="55">
        <v>293</v>
      </c>
      <c r="D12" s="55">
        <v>257</v>
      </c>
      <c r="E12" s="56">
        <f t="shared" si="0"/>
        <v>6352</v>
      </c>
      <c r="G12" s="40"/>
      <c r="H12" s="40"/>
      <c r="I12" s="40"/>
    </row>
    <row r="13" spans="1:9" ht="15" x14ac:dyDescent="0.2">
      <c r="A13" s="39" t="s">
        <v>8</v>
      </c>
      <c r="B13" s="55">
        <v>334</v>
      </c>
      <c r="C13" s="55">
        <v>191</v>
      </c>
      <c r="D13" s="55">
        <v>184</v>
      </c>
      <c r="E13" s="56">
        <f t="shared" si="0"/>
        <v>341</v>
      </c>
      <c r="G13" s="40"/>
      <c r="H13" s="40"/>
      <c r="I13" s="40"/>
    </row>
    <row r="14" spans="1:9" ht="15" x14ac:dyDescent="0.2">
      <c r="A14" s="39" t="s">
        <v>206</v>
      </c>
      <c r="B14" s="55">
        <v>866</v>
      </c>
      <c r="C14" s="55">
        <v>252</v>
      </c>
      <c r="D14" s="55">
        <v>289</v>
      </c>
      <c r="E14" s="56">
        <f t="shared" si="0"/>
        <v>829</v>
      </c>
      <c r="G14" s="40"/>
      <c r="H14" s="40"/>
      <c r="I14" s="40"/>
    </row>
    <row r="15" spans="1:9" ht="15" x14ac:dyDescent="0.2">
      <c r="A15" s="39" t="s">
        <v>217</v>
      </c>
      <c r="B15" s="55">
        <v>3960</v>
      </c>
      <c r="C15" s="55">
        <v>104</v>
      </c>
      <c r="D15" s="55">
        <v>170</v>
      </c>
      <c r="E15" s="56">
        <f>B15+C15-D15</f>
        <v>3894</v>
      </c>
      <c r="G15" s="40"/>
      <c r="H15" s="40"/>
      <c r="I15" s="40"/>
    </row>
    <row r="16" spans="1:9" ht="15.75" thickBot="1" x14ac:dyDescent="0.25">
      <c r="A16" s="10"/>
      <c r="B16" s="57"/>
      <c r="C16" s="58"/>
      <c r="D16" s="57"/>
      <c r="E16" s="59"/>
    </row>
    <row r="17" spans="1:5" ht="15.75" thickBot="1" x14ac:dyDescent="0.25">
      <c r="A17" s="13" t="s">
        <v>11</v>
      </c>
      <c r="B17" s="60">
        <f>SUM(B8:B15)</f>
        <v>24678</v>
      </c>
      <c r="C17" s="60">
        <f>SUM(C8:C15)</f>
        <v>1679</v>
      </c>
      <c r="D17" s="60">
        <f>SUM(D8:D15)</f>
        <v>2070</v>
      </c>
      <c r="E17" s="61">
        <f>B17+C17-D17</f>
        <v>24287</v>
      </c>
    </row>
    <row r="18" spans="1:5" ht="42.75" customHeight="1" x14ac:dyDescent="0.2">
      <c r="A18" s="166" t="s">
        <v>403</v>
      </c>
      <c r="B18" s="167"/>
      <c r="C18" s="167"/>
      <c r="D18" s="167"/>
      <c r="E18" s="167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zoomScaleNormal="100" workbookViewId="0">
      <selection activeCell="E10" sqref="E10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43" t="s">
        <v>13</v>
      </c>
      <c r="B2" s="144"/>
      <c r="C2" s="144"/>
      <c r="D2" s="144"/>
      <c r="E2" s="145"/>
    </row>
    <row r="3" spans="1:9" ht="15" x14ac:dyDescent="0.2">
      <c r="A3" s="146" t="s">
        <v>14</v>
      </c>
      <c r="B3" s="147"/>
      <c r="C3" s="147"/>
      <c r="D3" s="147"/>
      <c r="E3" s="148"/>
    </row>
    <row r="4" spans="1:9" ht="15.75" thickBot="1" x14ac:dyDescent="0.25">
      <c r="A4" s="149" t="s">
        <v>406</v>
      </c>
      <c r="B4" s="150"/>
      <c r="C4" s="150"/>
      <c r="D4" s="150"/>
      <c r="E4" s="151"/>
    </row>
    <row r="5" spans="1:9" ht="13.9" customHeight="1" thickBot="1" x14ac:dyDescent="0.25"/>
    <row r="6" spans="1:9" ht="21" customHeight="1" x14ac:dyDescent="0.2">
      <c r="A6" s="29" t="s">
        <v>0</v>
      </c>
      <c r="B6" s="30" t="s">
        <v>405</v>
      </c>
      <c r="C6" s="30" t="s">
        <v>1</v>
      </c>
      <c r="D6" s="30" t="s">
        <v>2</v>
      </c>
      <c r="E6" s="51" t="s">
        <v>404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9" t="s">
        <v>3</v>
      </c>
      <c r="B8" s="55">
        <v>4939</v>
      </c>
      <c r="C8" s="55">
        <v>243</v>
      </c>
      <c r="D8" s="55">
        <v>517</v>
      </c>
      <c r="E8" s="56">
        <f t="shared" ref="E8:E14" si="0">B8+C8-D8</f>
        <v>4665</v>
      </c>
      <c r="G8" s="40"/>
      <c r="H8" s="40"/>
      <c r="I8" s="40"/>
    </row>
    <row r="9" spans="1:9" ht="15" x14ac:dyDescent="0.2">
      <c r="A9" s="39" t="s">
        <v>4</v>
      </c>
      <c r="B9" s="55">
        <v>2790</v>
      </c>
      <c r="C9" s="55">
        <v>183</v>
      </c>
      <c r="D9" s="55">
        <v>190</v>
      </c>
      <c r="E9" s="56">
        <f t="shared" si="0"/>
        <v>2783</v>
      </c>
      <c r="G9" s="40"/>
      <c r="H9" s="40"/>
      <c r="I9" s="40"/>
    </row>
    <row r="10" spans="1:9" ht="15" x14ac:dyDescent="0.2">
      <c r="A10" s="39" t="s">
        <v>341</v>
      </c>
      <c r="B10" s="55">
        <v>3372</v>
      </c>
      <c r="C10" s="55">
        <v>104</v>
      </c>
      <c r="D10" s="55">
        <v>446</v>
      </c>
      <c r="E10" s="56">
        <f t="shared" si="0"/>
        <v>3030</v>
      </c>
      <c r="G10" s="40"/>
      <c r="H10" s="40"/>
      <c r="I10" s="40"/>
    </row>
    <row r="11" spans="1:9" ht="15" x14ac:dyDescent="0.2">
      <c r="A11" s="39" t="s">
        <v>374</v>
      </c>
      <c r="B11" s="55">
        <v>1770</v>
      </c>
      <c r="C11" s="55">
        <v>199</v>
      </c>
      <c r="D11" s="55">
        <v>377</v>
      </c>
      <c r="E11" s="56">
        <f t="shared" si="0"/>
        <v>1592</v>
      </c>
      <c r="G11" s="40"/>
      <c r="H11" s="40"/>
      <c r="I11" s="40"/>
    </row>
    <row r="12" spans="1:9" ht="15" x14ac:dyDescent="0.2">
      <c r="A12" s="39" t="s">
        <v>297</v>
      </c>
      <c r="B12" s="55">
        <v>6352</v>
      </c>
      <c r="C12" s="55">
        <v>253</v>
      </c>
      <c r="D12" s="55">
        <v>461</v>
      </c>
      <c r="E12" s="56">
        <f t="shared" si="0"/>
        <v>6144</v>
      </c>
      <c r="G12" s="40"/>
      <c r="H12" s="40"/>
      <c r="I12" s="40"/>
    </row>
    <row r="13" spans="1:9" ht="15" x14ac:dyDescent="0.2">
      <c r="A13" s="39" t="s">
        <v>8</v>
      </c>
      <c r="B13" s="55">
        <v>341</v>
      </c>
      <c r="C13" s="55">
        <v>162</v>
      </c>
      <c r="D13" s="55">
        <v>175</v>
      </c>
      <c r="E13" s="56">
        <f t="shared" si="0"/>
        <v>328</v>
      </c>
      <c r="G13" s="40"/>
      <c r="H13" s="40"/>
      <c r="I13" s="40"/>
    </row>
    <row r="14" spans="1:9" ht="15" x14ac:dyDescent="0.2">
      <c r="A14" s="39" t="s">
        <v>391</v>
      </c>
      <c r="B14" s="55">
        <v>829</v>
      </c>
      <c r="C14" s="55">
        <v>5</v>
      </c>
      <c r="D14" s="55">
        <v>314</v>
      </c>
      <c r="E14" s="56">
        <f t="shared" si="0"/>
        <v>520</v>
      </c>
      <c r="G14" s="40"/>
      <c r="H14" s="40"/>
      <c r="I14" s="40"/>
    </row>
    <row r="15" spans="1:9" ht="15" x14ac:dyDescent="0.2">
      <c r="A15" s="39" t="s">
        <v>217</v>
      </c>
      <c r="B15" s="55">
        <v>3894</v>
      </c>
      <c r="C15" s="55">
        <v>211</v>
      </c>
      <c r="D15" s="55">
        <v>449</v>
      </c>
      <c r="E15" s="56">
        <f>B15+C15-D15</f>
        <v>3656</v>
      </c>
      <c r="G15" s="40"/>
      <c r="H15" s="40"/>
      <c r="I15" s="40"/>
    </row>
    <row r="16" spans="1:9" ht="15.75" thickBot="1" x14ac:dyDescent="0.25">
      <c r="A16" s="10"/>
      <c r="B16" s="57"/>
      <c r="C16" s="58"/>
      <c r="D16" s="57"/>
      <c r="E16" s="59"/>
    </row>
    <row r="17" spans="1:5" ht="15.75" thickBot="1" x14ac:dyDescent="0.25">
      <c r="A17" s="13" t="s">
        <v>11</v>
      </c>
      <c r="B17" s="60">
        <f>SUM(B8:B15)</f>
        <v>24287</v>
      </c>
      <c r="C17" s="60">
        <f>SUM(C8:C15)</f>
        <v>1360</v>
      </c>
      <c r="D17" s="60">
        <f>SUM(D8:D15)</f>
        <v>2929</v>
      </c>
      <c r="E17" s="61">
        <f>B17+C17-D17</f>
        <v>22718</v>
      </c>
    </row>
    <row r="18" spans="1:5" ht="18.75" customHeight="1" x14ac:dyDescent="0.2">
      <c r="A18" s="166" t="s">
        <v>397</v>
      </c>
      <c r="B18" s="167"/>
      <c r="C18" s="167"/>
      <c r="D18" s="167"/>
      <c r="E18" s="167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43" t="s">
        <v>13</v>
      </c>
      <c r="B2" s="144"/>
      <c r="C2" s="144"/>
      <c r="D2" s="144"/>
      <c r="E2" s="170"/>
      <c r="F2" s="170"/>
      <c r="G2" s="145"/>
    </row>
    <row r="3" spans="1:10" ht="15" x14ac:dyDescent="0.2">
      <c r="A3" s="146" t="s">
        <v>14</v>
      </c>
      <c r="B3" s="147"/>
      <c r="C3" s="147"/>
      <c r="D3" s="147"/>
      <c r="E3" s="171"/>
      <c r="F3" s="171"/>
      <c r="G3" s="148"/>
    </row>
    <row r="4" spans="1:10" ht="15.75" thickBot="1" x14ac:dyDescent="0.25">
      <c r="A4" s="149" t="s">
        <v>410</v>
      </c>
      <c r="B4" s="150"/>
      <c r="C4" s="150"/>
      <c r="D4" s="150"/>
      <c r="E4" s="172"/>
      <c r="F4" s="172"/>
      <c r="G4" s="151"/>
    </row>
    <row r="5" spans="1:10" ht="13.9" customHeight="1" thickBot="1" x14ac:dyDescent="0.25"/>
    <row r="6" spans="1:10" ht="21" customHeight="1" x14ac:dyDescent="0.2">
      <c r="A6" s="29" t="s">
        <v>0</v>
      </c>
      <c r="B6" s="30" t="s">
        <v>411</v>
      </c>
      <c r="C6" s="30" t="s">
        <v>1</v>
      </c>
      <c r="D6" s="30" t="s">
        <v>2</v>
      </c>
      <c r="E6" s="173" t="s">
        <v>417</v>
      </c>
      <c r="F6" s="174"/>
      <c r="G6" s="175"/>
    </row>
    <row r="7" spans="1:10" ht="15" x14ac:dyDescent="0.2">
      <c r="A7" s="2"/>
      <c r="B7" s="28"/>
      <c r="C7" s="28"/>
      <c r="D7" s="28"/>
      <c r="E7" s="63" t="s">
        <v>412</v>
      </c>
      <c r="F7" s="63" t="s">
        <v>413</v>
      </c>
      <c r="G7" s="17" t="s">
        <v>414</v>
      </c>
    </row>
    <row r="8" spans="1:10" ht="15" x14ac:dyDescent="0.2">
      <c r="A8" s="39" t="s">
        <v>3</v>
      </c>
      <c r="B8" s="55">
        <v>4665</v>
      </c>
      <c r="C8" s="55">
        <v>216</v>
      </c>
      <c r="D8" s="55">
        <v>1010</v>
      </c>
      <c r="E8" s="64">
        <v>3427</v>
      </c>
      <c r="F8" s="64">
        <v>444</v>
      </c>
      <c r="G8" s="56">
        <f t="shared" ref="G8:G14" si="0">B8+C8-D8</f>
        <v>3871</v>
      </c>
      <c r="H8" s="40"/>
      <c r="I8" s="40"/>
      <c r="J8" s="40"/>
    </row>
    <row r="9" spans="1:10" ht="15" x14ac:dyDescent="0.2">
      <c r="A9" s="39" t="s">
        <v>4</v>
      </c>
      <c r="B9" s="55">
        <v>2783</v>
      </c>
      <c r="C9" s="55">
        <v>184</v>
      </c>
      <c r="D9" s="55">
        <v>25</v>
      </c>
      <c r="E9" s="64">
        <v>966</v>
      </c>
      <c r="F9" s="64">
        <v>1976</v>
      </c>
      <c r="G9" s="56">
        <f t="shared" si="0"/>
        <v>2942</v>
      </c>
      <c r="H9" s="40"/>
      <c r="I9" s="40"/>
      <c r="J9" s="40"/>
    </row>
    <row r="10" spans="1:10" ht="15" x14ac:dyDescent="0.2">
      <c r="A10" s="39" t="s">
        <v>341</v>
      </c>
      <c r="B10" s="55">
        <v>3030</v>
      </c>
      <c r="C10" s="55">
        <v>109</v>
      </c>
      <c r="D10" s="55">
        <v>100</v>
      </c>
      <c r="E10" s="64">
        <v>1151</v>
      </c>
      <c r="F10" s="64">
        <v>1888</v>
      </c>
      <c r="G10" s="56">
        <f t="shared" si="0"/>
        <v>3039</v>
      </c>
      <c r="H10" s="40"/>
      <c r="I10" s="40"/>
      <c r="J10" s="40"/>
    </row>
    <row r="11" spans="1:10" ht="15" x14ac:dyDescent="0.2">
      <c r="A11" s="39" t="s">
        <v>374</v>
      </c>
      <c r="B11" s="55">
        <v>1592</v>
      </c>
      <c r="C11" s="55">
        <v>402</v>
      </c>
      <c r="D11" s="55">
        <v>115</v>
      </c>
      <c r="E11" s="64">
        <v>1276</v>
      </c>
      <c r="F11" s="64">
        <v>603</v>
      </c>
      <c r="G11" s="56">
        <f t="shared" si="0"/>
        <v>1879</v>
      </c>
      <c r="H11" s="40"/>
      <c r="I11" s="40"/>
      <c r="J11" s="40"/>
    </row>
    <row r="12" spans="1:10" ht="15" x14ac:dyDescent="0.2">
      <c r="A12" s="39" t="s">
        <v>297</v>
      </c>
      <c r="B12" s="55">
        <v>6144</v>
      </c>
      <c r="C12" s="55">
        <v>201</v>
      </c>
      <c r="D12" s="55">
        <v>248</v>
      </c>
      <c r="E12" s="64">
        <v>3229</v>
      </c>
      <c r="F12" s="64">
        <v>2868</v>
      </c>
      <c r="G12" s="56">
        <f t="shared" si="0"/>
        <v>6097</v>
      </c>
      <c r="H12" s="40"/>
      <c r="I12" s="40"/>
      <c r="J12" s="40"/>
    </row>
    <row r="13" spans="1:10" ht="15" x14ac:dyDescent="0.2">
      <c r="A13" s="39" t="s">
        <v>415</v>
      </c>
      <c r="B13" s="55">
        <v>333</v>
      </c>
      <c r="C13" s="55">
        <v>150</v>
      </c>
      <c r="D13" s="55">
        <v>94</v>
      </c>
      <c r="E13" s="64">
        <v>385</v>
      </c>
      <c r="F13" s="64">
        <v>4</v>
      </c>
      <c r="G13" s="56">
        <f t="shared" si="0"/>
        <v>389</v>
      </c>
      <c r="H13" s="40"/>
      <c r="I13" s="40"/>
      <c r="J13" s="40"/>
    </row>
    <row r="14" spans="1:10" ht="15" x14ac:dyDescent="0.2">
      <c r="A14" s="39" t="s">
        <v>206</v>
      </c>
      <c r="B14" s="55">
        <v>678</v>
      </c>
      <c r="C14" s="55">
        <v>491</v>
      </c>
      <c r="D14" s="55">
        <v>204</v>
      </c>
      <c r="E14" s="64">
        <v>702</v>
      </c>
      <c r="F14" s="64">
        <v>263</v>
      </c>
      <c r="G14" s="56">
        <f t="shared" si="0"/>
        <v>965</v>
      </c>
      <c r="H14" s="40"/>
      <c r="I14" s="40"/>
      <c r="J14" s="40"/>
    </row>
    <row r="15" spans="1:10" ht="15" x14ac:dyDescent="0.2">
      <c r="A15" s="39" t="s">
        <v>217</v>
      </c>
      <c r="B15" s="55">
        <v>3656</v>
      </c>
      <c r="C15" s="55">
        <v>229</v>
      </c>
      <c r="D15" s="55">
        <v>410</v>
      </c>
      <c r="E15" s="64">
        <v>3474</v>
      </c>
      <c r="F15" s="64">
        <v>1</v>
      </c>
      <c r="G15" s="56">
        <f>B15+C15-D15</f>
        <v>3475</v>
      </c>
      <c r="H15" s="40"/>
      <c r="I15" s="40"/>
      <c r="J15" s="40"/>
    </row>
    <row r="16" spans="1:10" ht="15.75" thickBot="1" x14ac:dyDescent="0.25">
      <c r="A16" s="10"/>
      <c r="B16" s="57"/>
      <c r="C16" s="58"/>
      <c r="D16" s="57"/>
      <c r="E16" s="65"/>
      <c r="F16" s="65"/>
      <c r="G16" s="59"/>
    </row>
    <row r="17" spans="1:7" ht="15.75" thickBot="1" x14ac:dyDescent="0.25">
      <c r="A17" s="13" t="s">
        <v>11</v>
      </c>
      <c r="B17" s="60">
        <f>SUM(B8:B15)</f>
        <v>22881</v>
      </c>
      <c r="C17" s="60">
        <f>SUM(C8:C15)</f>
        <v>1982</v>
      </c>
      <c r="D17" s="60">
        <f>SUM(D8:D15)</f>
        <v>2206</v>
      </c>
      <c r="E17" s="60">
        <f>SUM(E8:E15)</f>
        <v>14610</v>
      </c>
      <c r="F17" s="60">
        <f>SUM(F8:F15)</f>
        <v>8047</v>
      </c>
      <c r="G17" s="61">
        <f>B17+C17-D17</f>
        <v>22657</v>
      </c>
    </row>
    <row r="18" spans="1:7" ht="42.75" customHeight="1" x14ac:dyDescent="0.2">
      <c r="A18" s="166" t="s">
        <v>416</v>
      </c>
      <c r="B18" s="167"/>
      <c r="C18" s="167"/>
      <c r="D18" s="167"/>
      <c r="E18" s="167"/>
      <c r="F18" s="167"/>
      <c r="G18" s="167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A18:G18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F11" sqref="F11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43" t="s">
        <v>13</v>
      </c>
      <c r="B2" s="144"/>
      <c r="C2" s="144"/>
      <c r="D2" s="144"/>
      <c r="E2" s="170"/>
      <c r="F2" s="170"/>
      <c r="G2" s="145"/>
    </row>
    <row r="3" spans="1:10" ht="15" x14ac:dyDescent="0.2">
      <c r="A3" s="146" t="s">
        <v>14</v>
      </c>
      <c r="B3" s="147"/>
      <c r="C3" s="147"/>
      <c r="D3" s="147"/>
      <c r="E3" s="171"/>
      <c r="F3" s="171"/>
      <c r="G3" s="148"/>
    </row>
    <row r="4" spans="1:10" ht="15.75" thickBot="1" x14ac:dyDescent="0.25">
      <c r="A4" s="149" t="s">
        <v>418</v>
      </c>
      <c r="B4" s="150"/>
      <c r="C4" s="150"/>
      <c r="D4" s="150"/>
      <c r="E4" s="172"/>
      <c r="F4" s="172"/>
      <c r="G4" s="151"/>
    </row>
    <row r="5" spans="1:10" ht="13.9" customHeight="1" thickBot="1" x14ac:dyDescent="0.25"/>
    <row r="6" spans="1:10" ht="21" customHeight="1" x14ac:dyDescent="0.2">
      <c r="A6" s="29" t="s">
        <v>0</v>
      </c>
      <c r="B6" s="30" t="s">
        <v>419</v>
      </c>
      <c r="C6" s="30" t="s">
        <v>1</v>
      </c>
      <c r="D6" s="30" t="s">
        <v>2</v>
      </c>
      <c r="E6" s="173" t="s">
        <v>420</v>
      </c>
      <c r="F6" s="174"/>
      <c r="G6" s="175"/>
    </row>
    <row r="7" spans="1:10" ht="15" x14ac:dyDescent="0.2">
      <c r="A7" s="2"/>
      <c r="B7" s="28"/>
      <c r="C7" s="28"/>
      <c r="D7" s="28"/>
      <c r="E7" s="63" t="s">
        <v>412</v>
      </c>
      <c r="F7" s="63" t="s">
        <v>413</v>
      </c>
      <c r="G7" s="17" t="s">
        <v>414</v>
      </c>
    </row>
    <row r="8" spans="1:10" ht="15" x14ac:dyDescent="0.2">
      <c r="A8" s="39" t="s">
        <v>3</v>
      </c>
      <c r="B8" s="55">
        <v>3871</v>
      </c>
      <c r="C8" s="55">
        <v>278</v>
      </c>
      <c r="D8" s="55">
        <v>690</v>
      </c>
      <c r="E8" s="64">
        <v>3013</v>
      </c>
      <c r="F8" s="64">
        <v>446</v>
      </c>
      <c r="G8" s="56">
        <f t="shared" ref="G8:G14" si="0">B8+C8-D8</f>
        <v>3459</v>
      </c>
      <c r="H8" s="62"/>
      <c r="I8" s="40"/>
      <c r="J8" s="40"/>
    </row>
    <row r="9" spans="1:10" ht="15" x14ac:dyDescent="0.2">
      <c r="A9" s="39" t="s">
        <v>4</v>
      </c>
      <c r="B9" s="55">
        <v>2942</v>
      </c>
      <c r="C9" s="55">
        <v>96</v>
      </c>
      <c r="D9" s="55">
        <v>74</v>
      </c>
      <c r="E9" s="64">
        <v>986</v>
      </c>
      <c r="F9" s="64">
        <v>1978</v>
      </c>
      <c r="G9" s="56">
        <f t="shared" si="0"/>
        <v>2964</v>
      </c>
      <c r="H9" s="62"/>
      <c r="I9" s="40"/>
      <c r="J9" s="40"/>
    </row>
    <row r="10" spans="1:10" ht="15" x14ac:dyDescent="0.2">
      <c r="A10" s="39" t="s">
        <v>341</v>
      </c>
      <c r="B10" s="55">
        <v>3039</v>
      </c>
      <c r="C10" s="55">
        <v>124</v>
      </c>
      <c r="D10" s="55">
        <v>229</v>
      </c>
      <c r="E10" s="64">
        <v>1044</v>
      </c>
      <c r="F10" s="64">
        <v>1890</v>
      </c>
      <c r="G10" s="56">
        <f t="shared" si="0"/>
        <v>2934</v>
      </c>
      <c r="H10" s="62"/>
      <c r="I10" s="40"/>
      <c r="J10" s="40"/>
    </row>
    <row r="11" spans="1:10" ht="15" x14ac:dyDescent="0.2">
      <c r="A11" s="39" t="s">
        <v>374</v>
      </c>
      <c r="B11" s="55">
        <v>1879</v>
      </c>
      <c r="C11" s="55">
        <v>226</v>
      </c>
      <c r="D11" s="55">
        <v>306</v>
      </c>
      <c r="E11" s="64">
        <v>1196</v>
      </c>
      <c r="F11" s="64">
        <v>603</v>
      </c>
      <c r="G11" s="56">
        <f t="shared" si="0"/>
        <v>1799</v>
      </c>
      <c r="H11" s="62"/>
      <c r="I11" s="40"/>
      <c r="J11" s="40"/>
    </row>
    <row r="12" spans="1:10" ht="15" x14ac:dyDescent="0.2">
      <c r="A12" s="39" t="s">
        <v>297</v>
      </c>
      <c r="B12" s="55">
        <v>6097</v>
      </c>
      <c r="C12" s="55">
        <v>65</v>
      </c>
      <c r="D12" s="55">
        <v>454</v>
      </c>
      <c r="E12" s="64">
        <v>2832</v>
      </c>
      <c r="F12" s="64">
        <v>2876</v>
      </c>
      <c r="G12" s="56">
        <f t="shared" si="0"/>
        <v>5708</v>
      </c>
      <c r="H12" s="62"/>
      <c r="I12" s="40"/>
      <c r="J12" s="40"/>
    </row>
    <row r="13" spans="1:10" ht="15" x14ac:dyDescent="0.2">
      <c r="A13" s="39" t="s">
        <v>8</v>
      </c>
      <c r="B13" s="55">
        <v>389</v>
      </c>
      <c r="C13" s="55">
        <v>101</v>
      </c>
      <c r="D13" s="55">
        <v>50</v>
      </c>
      <c r="E13" s="64">
        <v>428</v>
      </c>
      <c r="F13" s="64">
        <v>12</v>
      </c>
      <c r="G13" s="56">
        <f t="shared" si="0"/>
        <v>440</v>
      </c>
      <c r="H13" s="62"/>
      <c r="I13" s="40"/>
      <c r="J13" s="40"/>
    </row>
    <row r="14" spans="1:10" ht="15" x14ac:dyDescent="0.2">
      <c r="A14" s="39" t="s">
        <v>206</v>
      </c>
      <c r="B14" s="55">
        <v>964</v>
      </c>
      <c r="C14" s="55">
        <v>3</v>
      </c>
      <c r="D14" s="55">
        <v>114</v>
      </c>
      <c r="E14" s="64">
        <v>592</v>
      </c>
      <c r="F14" s="64">
        <v>261</v>
      </c>
      <c r="G14" s="56">
        <f t="shared" si="0"/>
        <v>853</v>
      </c>
      <c r="H14" s="62"/>
      <c r="I14" s="40"/>
      <c r="J14" s="40"/>
    </row>
    <row r="15" spans="1:10" ht="15" x14ac:dyDescent="0.2">
      <c r="A15" s="39" t="s">
        <v>217</v>
      </c>
      <c r="B15" s="55">
        <v>3475</v>
      </c>
      <c r="C15" s="55">
        <v>141</v>
      </c>
      <c r="D15" s="55">
        <v>265</v>
      </c>
      <c r="E15" s="64">
        <v>3350</v>
      </c>
      <c r="F15" s="64">
        <v>1</v>
      </c>
      <c r="G15" s="56">
        <f>B15+C15-D15</f>
        <v>3351</v>
      </c>
      <c r="H15" s="62"/>
      <c r="I15" s="40"/>
      <c r="J15" s="40"/>
    </row>
    <row r="16" spans="1:10" ht="15.75" thickBot="1" x14ac:dyDescent="0.25">
      <c r="A16" s="10"/>
      <c r="B16" s="57"/>
      <c r="C16" s="58"/>
      <c r="D16" s="57"/>
      <c r="E16" s="65"/>
      <c r="F16" s="65"/>
      <c r="G16" s="59"/>
    </row>
    <row r="17" spans="1:7" ht="15.75" thickBot="1" x14ac:dyDescent="0.25">
      <c r="A17" s="13" t="s">
        <v>11</v>
      </c>
      <c r="B17" s="60">
        <f>SUM(B8:B15)</f>
        <v>22656</v>
      </c>
      <c r="C17" s="60">
        <f>SUM(C8:C15)</f>
        <v>1034</v>
      </c>
      <c r="D17" s="60">
        <f>SUM(D8:D15)</f>
        <v>2182</v>
      </c>
      <c r="E17" s="60">
        <f>SUM(E8:E15)</f>
        <v>13441</v>
      </c>
      <c r="F17" s="60">
        <f>SUM(F8:F15)</f>
        <v>8067</v>
      </c>
      <c r="G17" s="61">
        <f>B17+C17-D17</f>
        <v>21508</v>
      </c>
    </row>
    <row r="18" spans="1:7" ht="42.75" customHeight="1" x14ac:dyDescent="0.2">
      <c r="A18" s="166" t="s">
        <v>421</v>
      </c>
      <c r="B18" s="167"/>
      <c r="C18" s="167"/>
      <c r="D18" s="167"/>
      <c r="E18" s="167"/>
      <c r="F18" s="167"/>
      <c r="G18" s="167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A4" sqref="A4:G4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43" t="s">
        <v>13</v>
      </c>
      <c r="B2" s="144"/>
      <c r="C2" s="144"/>
      <c r="D2" s="144"/>
      <c r="E2" s="170"/>
      <c r="F2" s="170"/>
      <c r="G2" s="145"/>
    </row>
    <row r="3" spans="1:10" ht="15" x14ac:dyDescent="0.2">
      <c r="A3" s="146" t="s">
        <v>14</v>
      </c>
      <c r="B3" s="147"/>
      <c r="C3" s="147"/>
      <c r="D3" s="147"/>
      <c r="E3" s="171"/>
      <c r="F3" s="171"/>
      <c r="G3" s="148"/>
    </row>
    <row r="4" spans="1:10" ht="15.75" thickBot="1" x14ac:dyDescent="0.25">
      <c r="A4" s="149" t="s">
        <v>422</v>
      </c>
      <c r="B4" s="150"/>
      <c r="C4" s="150"/>
      <c r="D4" s="150"/>
      <c r="E4" s="172"/>
      <c r="F4" s="172"/>
      <c r="G4" s="151"/>
    </row>
    <row r="5" spans="1:10" ht="13.9" customHeight="1" thickBot="1" x14ac:dyDescent="0.25"/>
    <row r="6" spans="1:10" ht="21" customHeight="1" x14ac:dyDescent="0.2">
      <c r="A6" s="29" t="s">
        <v>0</v>
      </c>
      <c r="B6" s="30" t="s">
        <v>423</v>
      </c>
      <c r="C6" s="30" t="s">
        <v>1</v>
      </c>
      <c r="D6" s="30" t="s">
        <v>2</v>
      </c>
      <c r="E6" s="173" t="s">
        <v>424</v>
      </c>
      <c r="F6" s="174"/>
      <c r="G6" s="175"/>
    </row>
    <row r="7" spans="1:10" ht="15" x14ac:dyDescent="0.2">
      <c r="A7" s="2"/>
      <c r="B7" s="28"/>
      <c r="C7" s="28"/>
      <c r="D7" s="28"/>
      <c r="E7" s="63" t="s">
        <v>412</v>
      </c>
      <c r="F7" s="63" t="s">
        <v>413</v>
      </c>
      <c r="G7" s="17" t="s">
        <v>414</v>
      </c>
    </row>
    <row r="8" spans="1:10" ht="15" x14ac:dyDescent="0.2">
      <c r="A8" s="39" t="s">
        <v>317</v>
      </c>
      <c r="B8" s="55">
        <v>3525</v>
      </c>
      <c r="C8" s="55">
        <v>49</v>
      </c>
      <c r="D8" s="55">
        <v>188</v>
      </c>
      <c r="E8" s="64">
        <v>2942</v>
      </c>
      <c r="F8" s="64">
        <v>444</v>
      </c>
      <c r="G8" s="56">
        <f t="shared" ref="G8:G14" si="0">B8+C8-D8</f>
        <v>3386</v>
      </c>
      <c r="H8" s="62"/>
      <c r="I8" s="40"/>
      <c r="J8" s="40"/>
    </row>
    <row r="9" spans="1:10" ht="15" x14ac:dyDescent="0.2">
      <c r="A9" s="39" t="s">
        <v>4</v>
      </c>
      <c r="B9" s="55">
        <v>2964</v>
      </c>
      <c r="C9" s="55">
        <v>73</v>
      </c>
      <c r="D9" s="55">
        <v>97</v>
      </c>
      <c r="E9" s="64">
        <v>891</v>
      </c>
      <c r="F9" s="64">
        <v>2049</v>
      </c>
      <c r="G9" s="56">
        <f t="shared" si="0"/>
        <v>2940</v>
      </c>
      <c r="H9" s="62"/>
      <c r="I9" s="40"/>
      <c r="J9" s="40"/>
    </row>
    <row r="10" spans="1:10" ht="15" x14ac:dyDescent="0.2">
      <c r="A10" s="39" t="s">
        <v>341</v>
      </c>
      <c r="B10" s="55">
        <v>2934</v>
      </c>
      <c r="C10" s="55">
        <v>132</v>
      </c>
      <c r="D10" s="55">
        <v>28</v>
      </c>
      <c r="E10" s="64">
        <v>1143</v>
      </c>
      <c r="F10" s="64">
        <v>1895</v>
      </c>
      <c r="G10" s="56">
        <f t="shared" si="0"/>
        <v>3038</v>
      </c>
      <c r="H10" s="62"/>
      <c r="I10" s="40"/>
      <c r="J10" s="40"/>
    </row>
    <row r="11" spans="1:10" ht="15" x14ac:dyDescent="0.2">
      <c r="A11" s="39" t="s">
        <v>374</v>
      </c>
      <c r="B11" s="55">
        <v>1799</v>
      </c>
      <c r="C11" s="55">
        <v>91</v>
      </c>
      <c r="D11" s="55">
        <v>110</v>
      </c>
      <c r="E11" s="64">
        <v>1187</v>
      </c>
      <c r="F11" s="64">
        <v>603</v>
      </c>
      <c r="G11" s="56">
        <f t="shared" si="0"/>
        <v>1780</v>
      </c>
      <c r="H11" s="62"/>
      <c r="I11" s="40"/>
      <c r="J11" s="40"/>
    </row>
    <row r="12" spans="1:10" ht="15" x14ac:dyDescent="0.2">
      <c r="A12" s="39" t="s">
        <v>297</v>
      </c>
      <c r="B12" s="55">
        <v>5708</v>
      </c>
      <c r="C12" s="55">
        <v>89</v>
      </c>
      <c r="D12" s="55">
        <v>351</v>
      </c>
      <c r="E12" s="64">
        <v>2656</v>
      </c>
      <c r="F12" s="64">
        <v>2790</v>
      </c>
      <c r="G12" s="56">
        <f t="shared" si="0"/>
        <v>5446</v>
      </c>
      <c r="H12" s="62"/>
      <c r="I12" s="40"/>
      <c r="J12" s="40"/>
    </row>
    <row r="13" spans="1:10" ht="15" x14ac:dyDescent="0.2">
      <c r="A13" s="39" t="s">
        <v>8</v>
      </c>
      <c r="B13" s="55">
        <v>440</v>
      </c>
      <c r="C13" s="55">
        <v>86</v>
      </c>
      <c r="D13" s="55">
        <v>73</v>
      </c>
      <c r="E13" s="64">
        <v>434</v>
      </c>
      <c r="F13" s="64">
        <v>19</v>
      </c>
      <c r="G13" s="56">
        <f t="shared" si="0"/>
        <v>453</v>
      </c>
      <c r="H13" s="62"/>
      <c r="I13" s="40"/>
      <c r="J13" s="40"/>
    </row>
    <row r="14" spans="1:10" ht="15" x14ac:dyDescent="0.2">
      <c r="A14" s="39" t="s">
        <v>206</v>
      </c>
      <c r="B14" s="55">
        <v>850</v>
      </c>
      <c r="C14" s="55">
        <v>6</v>
      </c>
      <c r="D14" s="55">
        <v>57</v>
      </c>
      <c r="E14" s="64">
        <v>538</v>
      </c>
      <c r="F14" s="64">
        <v>261</v>
      </c>
      <c r="G14" s="56">
        <f t="shared" si="0"/>
        <v>799</v>
      </c>
      <c r="H14" s="62"/>
      <c r="I14" s="40"/>
      <c r="J14" s="40"/>
    </row>
    <row r="15" spans="1:10" ht="15" x14ac:dyDescent="0.2">
      <c r="A15" s="39" t="s">
        <v>217</v>
      </c>
      <c r="B15" s="55">
        <v>3351</v>
      </c>
      <c r="C15" s="55">
        <v>57</v>
      </c>
      <c r="D15" s="55">
        <v>159</v>
      </c>
      <c r="E15" s="64">
        <v>3248</v>
      </c>
      <c r="F15" s="64">
        <v>1</v>
      </c>
      <c r="G15" s="56">
        <f>B15+C15-D15</f>
        <v>3249</v>
      </c>
      <c r="H15" s="62"/>
      <c r="I15" s="40"/>
      <c r="J15" s="40"/>
    </row>
    <row r="16" spans="1:10" ht="15.75" thickBot="1" x14ac:dyDescent="0.25">
      <c r="A16" s="10"/>
      <c r="B16" s="57"/>
      <c r="C16" s="58"/>
      <c r="D16" s="57"/>
      <c r="E16" s="65"/>
      <c r="F16" s="65"/>
      <c r="G16" s="59"/>
    </row>
    <row r="17" spans="1:7" ht="15.75" thickBot="1" x14ac:dyDescent="0.25">
      <c r="A17" s="13" t="s">
        <v>11</v>
      </c>
      <c r="B17" s="60">
        <f>SUM(B8:B15)</f>
        <v>21571</v>
      </c>
      <c r="C17" s="60">
        <f>SUM(C8:C15)</f>
        <v>583</v>
      </c>
      <c r="D17" s="60">
        <f>SUM(D8:D15)</f>
        <v>1063</v>
      </c>
      <c r="E17" s="60">
        <f>SUM(E8:E15)</f>
        <v>13039</v>
      </c>
      <c r="F17" s="60">
        <f>SUM(F8:F15)</f>
        <v>8062</v>
      </c>
      <c r="G17" s="61">
        <f>B17+C17-D17</f>
        <v>21091</v>
      </c>
    </row>
    <row r="18" spans="1:7" ht="42.75" customHeight="1" x14ac:dyDescent="0.2">
      <c r="A18" s="166" t="s">
        <v>425</v>
      </c>
      <c r="B18" s="167"/>
      <c r="C18" s="167"/>
      <c r="D18" s="167"/>
      <c r="E18" s="167"/>
      <c r="F18" s="167"/>
      <c r="G18" s="167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D12" sqref="D12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43" t="s">
        <v>13</v>
      </c>
      <c r="B2" s="144"/>
      <c r="C2" s="144"/>
      <c r="D2" s="144"/>
      <c r="E2" s="170"/>
      <c r="F2" s="170"/>
      <c r="G2" s="145"/>
    </row>
    <row r="3" spans="1:10" ht="15" x14ac:dyDescent="0.2">
      <c r="A3" s="146" t="s">
        <v>14</v>
      </c>
      <c r="B3" s="147"/>
      <c r="C3" s="147"/>
      <c r="D3" s="147"/>
      <c r="E3" s="171"/>
      <c r="F3" s="171"/>
      <c r="G3" s="148"/>
    </row>
    <row r="4" spans="1:10" ht="15.75" thickBot="1" x14ac:dyDescent="0.25">
      <c r="A4" s="149" t="s">
        <v>426</v>
      </c>
      <c r="B4" s="150"/>
      <c r="C4" s="150"/>
      <c r="D4" s="150"/>
      <c r="E4" s="172"/>
      <c r="F4" s="172"/>
      <c r="G4" s="151"/>
    </row>
    <row r="5" spans="1:10" ht="13.9" customHeight="1" thickBot="1" x14ac:dyDescent="0.25"/>
    <row r="6" spans="1:10" ht="21" customHeight="1" x14ac:dyDescent="0.2">
      <c r="A6" s="29" t="s">
        <v>0</v>
      </c>
      <c r="B6" s="30" t="s">
        <v>398</v>
      </c>
      <c r="C6" s="30" t="s">
        <v>1</v>
      </c>
      <c r="D6" s="30" t="s">
        <v>2</v>
      </c>
      <c r="E6" s="173" t="s">
        <v>424</v>
      </c>
      <c r="F6" s="174"/>
      <c r="G6" s="175"/>
    </row>
    <row r="7" spans="1:10" ht="15" x14ac:dyDescent="0.2">
      <c r="A7" s="2"/>
      <c r="B7" s="28"/>
      <c r="C7" s="28"/>
      <c r="D7" s="28"/>
      <c r="E7" s="63" t="s">
        <v>412</v>
      </c>
      <c r="F7" s="63" t="s">
        <v>413</v>
      </c>
      <c r="G7" s="17" t="s">
        <v>414</v>
      </c>
    </row>
    <row r="8" spans="1:10" ht="15" x14ac:dyDescent="0.2">
      <c r="A8" s="39" t="s">
        <v>317</v>
      </c>
      <c r="B8" s="55">
        <f>'1ºSemestre2015'!E8:E15</f>
        <v>6774</v>
      </c>
      <c r="C8" s="55">
        <f>'JUL15'!C8+'AGO15'!C8+'SET15'!C8+'OUT15'!C8+'NOV15'!C8+'DEZ15'!C8</f>
        <v>1953</v>
      </c>
      <c r="D8" s="55">
        <f>'JUL15'!D8+'AGO15'!D8+'SET15'!D8+'OUT15'!D8+'NOV15'!D8+'DEZ15'!D8</f>
        <v>4724</v>
      </c>
      <c r="E8" s="64">
        <v>2942</v>
      </c>
      <c r="F8" s="64">
        <v>444</v>
      </c>
      <c r="G8" s="56">
        <f>F8+E8</f>
        <v>3386</v>
      </c>
      <c r="H8" s="62"/>
      <c r="I8" s="40"/>
      <c r="J8" s="40"/>
    </row>
    <row r="9" spans="1:10" ht="15" x14ac:dyDescent="0.2">
      <c r="A9" s="39" t="s">
        <v>4</v>
      </c>
      <c r="B9" s="55">
        <f>'1ºSemestre2015'!E9:E16</f>
        <v>2688</v>
      </c>
      <c r="C9" s="55">
        <f>'JUL15'!C9+'AGO15'!C9+'SET15'!C9+'OUT15'!C9+'NOV15'!C9+'DEZ15'!C9</f>
        <v>712</v>
      </c>
      <c r="D9" s="55">
        <f>'JUL15'!D9+'AGO15'!D9+'SET15'!D9+'OUT15'!D9+'NOV15'!D9+'DEZ15'!D9</f>
        <v>460</v>
      </c>
      <c r="E9" s="64">
        <v>891</v>
      </c>
      <c r="F9" s="64">
        <v>2049</v>
      </c>
      <c r="G9" s="56">
        <f t="shared" ref="G9:G15" si="0">F9+E9</f>
        <v>2940</v>
      </c>
      <c r="H9" s="62"/>
      <c r="I9" s="40"/>
      <c r="J9" s="40"/>
    </row>
    <row r="10" spans="1:10" ht="15" x14ac:dyDescent="0.2">
      <c r="A10" s="39" t="s">
        <v>341</v>
      </c>
      <c r="B10" s="55">
        <f>'1ºSemestre2015'!E10:E17</f>
        <v>3340</v>
      </c>
      <c r="C10" s="55">
        <f>'JUL15'!C10+'AGO15'!C10+'SET15'!C10+'OUT15'!C10+'NOV15'!C10+'DEZ15'!C10</f>
        <v>664</v>
      </c>
      <c r="D10" s="55">
        <f>'JUL15'!D10+'AGO15'!D10+'SET15'!D10+'OUT15'!D10+'NOV15'!D10+'DEZ15'!D10</f>
        <v>966</v>
      </c>
      <c r="E10" s="64">
        <v>1143</v>
      </c>
      <c r="F10" s="64">
        <v>1895</v>
      </c>
      <c r="G10" s="56">
        <f t="shared" si="0"/>
        <v>3038</v>
      </c>
      <c r="H10" s="62"/>
      <c r="I10" s="40"/>
      <c r="J10" s="40"/>
    </row>
    <row r="11" spans="1:10" ht="15" x14ac:dyDescent="0.2">
      <c r="A11" s="39" t="s">
        <v>374</v>
      </c>
      <c r="B11" s="55">
        <f>'1ºSemestre2015'!E11:E18</f>
        <v>1622</v>
      </c>
      <c r="C11" s="55">
        <f>'JUL15'!C11+'AGO15'!C11+'SET15'!C11+'OUT15'!C11+'NOV15'!C11+'DEZ15'!C11</f>
        <v>1346</v>
      </c>
      <c r="D11" s="55">
        <f>'JUL15'!D11+'AGO15'!D11+'SET15'!D11+'OUT15'!D11+'NOV15'!D11+'DEZ15'!D11</f>
        <v>1188</v>
      </c>
      <c r="E11" s="64">
        <v>1177</v>
      </c>
      <c r="F11" s="64">
        <v>603</v>
      </c>
      <c r="G11" s="56">
        <f t="shared" si="0"/>
        <v>1780</v>
      </c>
      <c r="H11" s="62"/>
      <c r="I11" s="40"/>
      <c r="J11" s="40"/>
    </row>
    <row r="12" spans="1:10" ht="15" x14ac:dyDescent="0.2">
      <c r="A12" s="39" t="s">
        <v>297</v>
      </c>
      <c r="B12" s="55">
        <f>'1ºSemestre2015'!E12:E19</f>
        <v>6454</v>
      </c>
      <c r="C12" s="55">
        <f>'JUL15'!C12+'AGO15'!C12+'SET15'!C12+'OUT15'!C12+'NOV15'!C12+'DEZ15'!C12</f>
        <v>1154</v>
      </c>
      <c r="D12" s="55">
        <f>'JUL15'!D12+'AGO15'!D12+'SET15'!D12+'OUT15'!D12+'NOV15'!D12+'DEZ15'!D12</f>
        <v>2162</v>
      </c>
      <c r="E12" s="64">
        <v>2656</v>
      </c>
      <c r="F12" s="64">
        <v>2790</v>
      </c>
      <c r="G12" s="56">
        <f t="shared" si="0"/>
        <v>5446</v>
      </c>
      <c r="H12" s="62"/>
      <c r="I12" s="40"/>
      <c r="J12" s="40"/>
    </row>
    <row r="13" spans="1:10" ht="15" x14ac:dyDescent="0.2">
      <c r="A13" s="39" t="s">
        <v>316</v>
      </c>
      <c r="B13" s="55">
        <f>'1ºSemestre2015'!E13:E20</f>
        <v>320</v>
      </c>
      <c r="C13" s="55">
        <f>'JUL15'!C13+'AGO15'!C13+'SET15'!C13+'OUT15'!C13+'NOV15'!C13+'DEZ15'!C13</f>
        <v>877</v>
      </c>
      <c r="D13" s="55">
        <f>'JUL15'!D13+'AGO15'!D13+'SET15'!D13+'OUT15'!D13+'NOV15'!D13+'DEZ15'!D13</f>
        <v>749</v>
      </c>
      <c r="E13" s="64">
        <v>434</v>
      </c>
      <c r="F13" s="64">
        <v>19</v>
      </c>
      <c r="G13" s="56">
        <f t="shared" si="0"/>
        <v>453</v>
      </c>
      <c r="H13" s="62"/>
      <c r="I13" s="40"/>
      <c r="J13" s="40"/>
    </row>
    <row r="14" spans="1:10" ht="15" x14ac:dyDescent="0.2">
      <c r="A14" s="39" t="s">
        <v>393</v>
      </c>
      <c r="B14" s="55">
        <f>'1ºSemestre2015'!E14:E21</f>
        <v>771</v>
      </c>
      <c r="C14" s="55">
        <f>'JUL15'!C14+'AGO15'!C14+'SET15'!C14+'OUT15'!C14+'NOV15'!C14+'DEZ15'!C14</f>
        <v>852</v>
      </c>
      <c r="D14" s="55">
        <f>'JUL15'!D14+'AGO15'!D14+'SET15'!D14+'OUT15'!D14+'NOV15'!D14+'DEZ15'!D14</f>
        <v>978</v>
      </c>
      <c r="E14" s="64">
        <v>538</v>
      </c>
      <c r="F14" s="64">
        <v>261</v>
      </c>
      <c r="G14" s="56">
        <f t="shared" si="0"/>
        <v>799</v>
      </c>
      <c r="H14" s="62"/>
      <c r="I14" s="40"/>
      <c r="J14" s="40"/>
    </row>
    <row r="15" spans="1:10" ht="15" x14ac:dyDescent="0.2">
      <c r="A15" s="39" t="s">
        <v>217</v>
      </c>
      <c r="B15" s="55">
        <f>'1ºSemestre2015'!E15:E22</f>
        <v>3653</v>
      </c>
      <c r="C15" s="55">
        <f>'JUL15'!C15+'AGO15'!C15+'SET15'!C15+'OUT15'!C15+'NOV15'!C15+'DEZ15'!C15</f>
        <v>1210</v>
      </c>
      <c r="D15" s="55">
        <f>'JUL15'!D15+'AGO15'!D15+'SET15'!D15+'OUT15'!D15+'NOV15'!D15+'DEZ15'!D15</f>
        <v>1614</v>
      </c>
      <c r="E15" s="64">
        <v>3248</v>
      </c>
      <c r="F15" s="64">
        <v>1</v>
      </c>
      <c r="G15" s="56">
        <f t="shared" si="0"/>
        <v>3249</v>
      </c>
      <c r="H15" s="62"/>
      <c r="I15" s="40"/>
      <c r="J15" s="40"/>
    </row>
    <row r="16" spans="1:10" ht="15.75" thickBot="1" x14ac:dyDescent="0.25">
      <c r="A16" s="10"/>
      <c r="B16" s="57"/>
      <c r="C16" s="58"/>
      <c r="D16" s="57"/>
      <c r="E16" s="65"/>
      <c r="F16" s="65"/>
      <c r="G16" s="59"/>
    </row>
    <row r="17" spans="1:7" ht="15.75" thickBot="1" x14ac:dyDescent="0.25">
      <c r="A17" s="13" t="s">
        <v>11</v>
      </c>
      <c r="B17" s="60">
        <f t="shared" ref="B17:G17" si="1">SUM(B8:B15)</f>
        <v>25622</v>
      </c>
      <c r="C17" s="60">
        <f t="shared" si="1"/>
        <v>8768</v>
      </c>
      <c r="D17" s="60">
        <f t="shared" si="1"/>
        <v>12841</v>
      </c>
      <c r="E17" s="60">
        <f t="shared" si="1"/>
        <v>13029</v>
      </c>
      <c r="F17" s="60">
        <f t="shared" si="1"/>
        <v>8062</v>
      </c>
      <c r="G17" s="60">
        <f t="shared" si="1"/>
        <v>21091</v>
      </c>
    </row>
    <row r="18" spans="1:7" ht="57.75" customHeight="1" x14ac:dyDescent="0.2">
      <c r="A18" s="166" t="s">
        <v>427</v>
      </c>
      <c r="B18" s="167"/>
      <c r="C18" s="167"/>
      <c r="D18" s="167"/>
      <c r="E18" s="167"/>
      <c r="F18" s="167"/>
      <c r="G18" s="167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A19" sqref="A19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43" t="s">
        <v>13</v>
      </c>
      <c r="B2" s="144"/>
      <c r="C2" s="144"/>
      <c r="D2" s="144"/>
      <c r="E2" s="170"/>
      <c r="F2" s="170"/>
      <c r="G2" s="145"/>
    </row>
    <row r="3" spans="1:10" ht="15" x14ac:dyDescent="0.2">
      <c r="A3" s="146" t="s">
        <v>14</v>
      </c>
      <c r="B3" s="147"/>
      <c r="C3" s="147"/>
      <c r="D3" s="147"/>
      <c r="E3" s="171"/>
      <c r="F3" s="171"/>
      <c r="G3" s="148"/>
    </row>
    <row r="4" spans="1:10" ht="15.75" thickBot="1" x14ac:dyDescent="0.25">
      <c r="A4" s="149" t="s">
        <v>428</v>
      </c>
      <c r="B4" s="150"/>
      <c r="C4" s="150"/>
      <c r="D4" s="150"/>
      <c r="E4" s="172"/>
      <c r="F4" s="172"/>
      <c r="G4" s="151"/>
    </row>
    <row r="5" spans="1:10" ht="13.9" customHeight="1" thickBot="1" x14ac:dyDescent="0.25"/>
    <row r="6" spans="1:10" ht="21" customHeight="1" x14ac:dyDescent="0.2">
      <c r="A6" s="29" t="s">
        <v>0</v>
      </c>
      <c r="B6" s="30" t="s">
        <v>429</v>
      </c>
      <c r="C6" s="30" t="s">
        <v>1</v>
      </c>
      <c r="D6" s="30" t="s">
        <v>2</v>
      </c>
      <c r="E6" s="173" t="s">
        <v>430</v>
      </c>
      <c r="F6" s="174"/>
      <c r="G6" s="175"/>
    </row>
    <row r="7" spans="1:10" ht="15" x14ac:dyDescent="0.2">
      <c r="A7" s="2"/>
      <c r="B7" s="28"/>
      <c r="C7" s="28"/>
      <c r="D7" s="28"/>
      <c r="E7" s="63" t="s">
        <v>412</v>
      </c>
      <c r="F7" s="63" t="s">
        <v>413</v>
      </c>
      <c r="G7" s="17" t="s">
        <v>414</v>
      </c>
    </row>
    <row r="8" spans="1:10" ht="15" x14ac:dyDescent="0.2">
      <c r="A8" s="39" t="s">
        <v>3</v>
      </c>
      <c r="B8" s="55">
        <v>3386</v>
      </c>
      <c r="C8" s="55">
        <v>348</v>
      </c>
      <c r="D8" s="55">
        <v>0</v>
      </c>
      <c r="E8" s="64">
        <v>3290</v>
      </c>
      <c r="F8" s="64">
        <v>444</v>
      </c>
      <c r="G8" s="56">
        <f t="shared" ref="G8:G14" si="0">B8+C8-D8</f>
        <v>3734</v>
      </c>
      <c r="H8" s="62"/>
      <c r="I8" s="40"/>
      <c r="J8" s="40"/>
    </row>
    <row r="9" spans="1:10" ht="15" x14ac:dyDescent="0.2">
      <c r="A9" s="39" t="s">
        <v>4</v>
      </c>
      <c r="B9" s="55">
        <v>2940</v>
      </c>
      <c r="C9" s="55">
        <v>8</v>
      </c>
      <c r="D9" s="55">
        <v>14</v>
      </c>
      <c r="E9" s="64">
        <v>877</v>
      </c>
      <c r="F9" s="64">
        <v>2057</v>
      </c>
      <c r="G9" s="56">
        <f t="shared" si="0"/>
        <v>2934</v>
      </c>
      <c r="H9" s="62"/>
      <c r="I9" s="40"/>
      <c r="J9" s="40"/>
    </row>
    <row r="10" spans="1:10" ht="15" x14ac:dyDescent="0.2">
      <c r="A10" s="39" t="s">
        <v>341</v>
      </c>
      <c r="B10" s="55">
        <v>3038</v>
      </c>
      <c r="C10" s="55">
        <v>6</v>
      </c>
      <c r="D10" s="55">
        <v>5</v>
      </c>
      <c r="E10" s="64">
        <v>1144</v>
      </c>
      <c r="F10" s="64">
        <v>1895</v>
      </c>
      <c r="G10" s="56">
        <f t="shared" si="0"/>
        <v>3039</v>
      </c>
      <c r="H10" s="62"/>
      <c r="I10" s="40"/>
      <c r="J10" s="40"/>
    </row>
    <row r="11" spans="1:10" ht="15" x14ac:dyDescent="0.2">
      <c r="A11" s="39" t="s">
        <v>374</v>
      </c>
      <c r="B11" s="55">
        <v>1780</v>
      </c>
      <c r="C11" s="55">
        <v>3</v>
      </c>
      <c r="D11" s="55">
        <v>1</v>
      </c>
      <c r="E11" s="64">
        <v>1179</v>
      </c>
      <c r="F11" s="64">
        <v>603</v>
      </c>
      <c r="G11" s="56">
        <f t="shared" si="0"/>
        <v>1782</v>
      </c>
      <c r="H11" s="62"/>
      <c r="I11" s="40"/>
      <c r="J11" s="40"/>
    </row>
    <row r="12" spans="1:10" ht="15" x14ac:dyDescent="0.2">
      <c r="A12" s="39" t="s">
        <v>297</v>
      </c>
      <c r="B12" s="55">
        <v>5446</v>
      </c>
      <c r="C12" s="55">
        <v>32</v>
      </c>
      <c r="D12" s="55">
        <v>260</v>
      </c>
      <c r="E12" s="64">
        <v>2350</v>
      </c>
      <c r="F12" s="64">
        <v>2868</v>
      </c>
      <c r="G12" s="56">
        <f t="shared" si="0"/>
        <v>5218</v>
      </c>
      <c r="H12" s="62"/>
      <c r="I12" s="40"/>
      <c r="J12" s="40"/>
    </row>
    <row r="13" spans="1:10" ht="15" x14ac:dyDescent="0.2">
      <c r="A13" s="39" t="s">
        <v>431</v>
      </c>
      <c r="B13" s="55">
        <v>1308</v>
      </c>
      <c r="C13" s="55">
        <v>143</v>
      </c>
      <c r="D13" s="55">
        <v>26</v>
      </c>
      <c r="E13" s="64">
        <v>570</v>
      </c>
      <c r="F13" s="64">
        <v>855</v>
      </c>
      <c r="G13" s="56">
        <f t="shared" si="0"/>
        <v>1425</v>
      </c>
      <c r="H13" s="62"/>
      <c r="I13" s="40"/>
      <c r="J13" s="40"/>
    </row>
    <row r="14" spans="1:10" ht="15" x14ac:dyDescent="0.2">
      <c r="A14" s="39" t="s">
        <v>9</v>
      </c>
      <c r="B14" s="55">
        <v>799</v>
      </c>
      <c r="C14" s="55">
        <v>395</v>
      </c>
      <c r="D14" s="55">
        <v>0</v>
      </c>
      <c r="E14" s="64">
        <v>933</v>
      </c>
      <c r="F14" s="64">
        <v>261</v>
      </c>
      <c r="G14" s="56">
        <f t="shared" si="0"/>
        <v>1194</v>
      </c>
      <c r="H14" s="62"/>
      <c r="I14" s="40"/>
      <c r="J14" s="40"/>
    </row>
    <row r="15" spans="1:10" ht="15" x14ac:dyDescent="0.2">
      <c r="A15" s="39" t="s">
        <v>217</v>
      </c>
      <c r="B15" s="55">
        <v>3249</v>
      </c>
      <c r="C15" s="55">
        <v>59</v>
      </c>
      <c r="D15" s="55">
        <v>0</v>
      </c>
      <c r="E15" s="64">
        <v>3307</v>
      </c>
      <c r="F15" s="64">
        <v>1</v>
      </c>
      <c r="G15" s="56">
        <f>B15+C15-D15</f>
        <v>3308</v>
      </c>
      <c r="H15" s="62"/>
      <c r="I15" s="40"/>
      <c r="J15" s="40"/>
    </row>
    <row r="16" spans="1:10" ht="15.75" thickBot="1" x14ac:dyDescent="0.25">
      <c r="A16" s="10"/>
      <c r="B16" s="57"/>
      <c r="C16" s="58"/>
      <c r="D16" s="57"/>
      <c r="E16" s="65"/>
      <c r="F16" s="65"/>
      <c r="G16" s="59"/>
    </row>
    <row r="17" spans="1:7" ht="15.75" thickBot="1" x14ac:dyDescent="0.25">
      <c r="A17" s="13" t="s">
        <v>11</v>
      </c>
      <c r="B17" s="60">
        <f>SUM(B8:B15)</f>
        <v>21946</v>
      </c>
      <c r="C17" s="60">
        <f>SUM(C8:C15)</f>
        <v>994</v>
      </c>
      <c r="D17" s="60">
        <f>SUM(D8:D15)</f>
        <v>306</v>
      </c>
      <c r="E17" s="60">
        <f>SUM(E8:E15)</f>
        <v>13650</v>
      </c>
      <c r="F17" s="60">
        <f>SUM(F8:F15)</f>
        <v>8984</v>
      </c>
      <c r="G17" s="61">
        <f>B17+C17-D17</f>
        <v>22634</v>
      </c>
    </row>
    <row r="18" spans="1:7" ht="42.75" customHeight="1" x14ac:dyDescent="0.2">
      <c r="A18" s="166" t="s">
        <v>453</v>
      </c>
      <c r="B18" s="167"/>
      <c r="C18" s="167"/>
      <c r="D18" s="167"/>
      <c r="E18" s="167"/>
      <c r="F18" s="167"/>
      <c r="G18" s="167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J37" sqref="J37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43" t="s">
        <v>13</v>
      </c>
      <c r="B2" s="144"/>
      <c r="C2" s="144"/>
      <c r="D2" s="144"/>
      <c r="E2" s="170"/>
      <c r="F2" s="170"/>
      <c r="G2" s="145"/>
    </row>
    <row r="3" spans="1:10" ht="15" x14ac:dyDescent="0.2">
      <c r="A3" s="146" t="s">
        <v>14</v>
      </c>
      <c r="B3" s="147"/>
      <c r="C3" s="147"/>
      <c r="D3" s="147"/>
      <c r="E3" s="171"/>
      <c r="F3" s="171"/>
      <c r="G3" s="148"/>
    </row>
    <row r="4" spans="1:10" ht="15.75" thickBot="1" x14ac:dyDescent="0.25">
      <c r="A4" s="149" t="s">
        <v>432</v>
      </c>
      <c r="B4" s="150"/>
      <c r="C4" s="150"/>
      <c r="D4" s="150"/>
      <c r="E4" s="172"/>
      <c r="F4" s="172"/>
      <c r="G4" s="151"/>
    </row>
    <row r="5" spans="1:10" ht="13.9" customHeight="1" thickBot="1" x14ac:dyDescent="0.25"/>
    <row r="6" spans="1:10" ht="21" customHeight="1" x14ac:dyDescent="0.2">
      <c r="A6" s="29" t="s">
        <v>0</v>
      </c>
      <c r="B6" s="30" t="s">
        <v>433</v>
      </c>
      <c r="C6" s="30" t="s">
        <v>1</v>
      </c>
      <c r="D6" s="30" t="s">
        <v>2</v>
      </c>
      <c r="E6" s="173" t="s">
        <v>434</v>
      </c>
      <c r="F6" s="174"/>
      <c r="G6" s="175"/>
    </row>
    <row r="7" spans="1:10" ht="15" x14ac:dyDescent="0.2">
      <c r="A7" s="2"/>
      <c r="B7" s="28"/>
      <c r="C7" s="28"/>
      <c r="D7" s="28"/>
      <c r="E7" s="63" t="s">
        <v>412</v>
      </c>
      <c r="F7" s="63" t="s">
        <v>413</v>
      </c>
      <c r="G7" s="17" t="s">
        <v>414</v>
      </c>
    </row>
    <row r="8" spans="1:10" ht="15" x14ac:dyDescent="0.2">
      <c r="A8" s="39" t="s">
        <v>3</v>
      </c>
      <c r="B8" s="55">
        <v>3734</v>
      </c>
      <c r="C8" s="55">
        <v>395</v>
      </c>
      <c r="D8" s="55">
        <v>411</v>
      </c>
      <c r="E8" s="64">
        <v>3262</v>
      </c>
      <c r="F8" s="64">
        <v>456</v>
      </c>
      <c r="G8" s="56">
        <f t="shared" ref="G8:G14" si="0">B8+C8-D8</f>
        <v>3718</v>
      </c>
      <c r="H8" s="62"/>
      <c r="I8" s="40"/>
      <c r="J8" s="40"/>
    </row>
    <row r="9" spans="1:10" ht="15" x14ac:dyDescent="0.2">
      <c r="A9" s="39" t="s">
        <v>4</v>
      </c>
      <c r="B9" s="55">
        <v>2934</v>
      </c>
      <c r="C9" s="55">
        <v>7</v>
      </c>
      <c r="D9" s="55">
        <v>37</v>
      </c>
      <c r="E9" s="64">
        <v>807</v>
      </c>
      <c r="F9" s="64">
        <v>2097</v>
      </c>
      <c r="G9" s="56">
        <f t="shared" si="0"/>
        <v>2904</v>
      </c>
      <c r="H9" s="62"/>
      <c r="I9" s="40"/>
      <c r="J9" s="40"/>
    </row>
    <row r="10" spans="1:10" ht="15" x14ac:dyDescent="0.2">
      <c r="A10" s="39" t="s">
        <v>341</v>
      </c>
      <c r="B10" s="55">
        <v>3039</v>
      </c>
      <c r="C10" s="55">
        <v>58</v>
      </c>
      <c r="D10" s="55">
        <v>42</v>
      </c>
      <c r="E10" s="64">
        <v>1155</v>
      </c>
      <c r="F10" s="64">
        <v>1900</v>
      </c>
      <c r="G10" s="56">
        <f t="shared" si="0"/>
        <v>3055</v>
      </c>
      <c r="H10" s="62"/>
      <c r="I10" s="40"/>
      <c r="J10" s="40"/>
    </row>
    <row r="11" spans="1:10" ht="15" x14ac:dyDescent="0.2">
      <c r="A11" s="39" t="s">
        <v>374</v>
      </c>
      <c r="B11" s="55">
        <v>1782</v>
      </c>
      <c r="C11" s="55">
        <v>353</v>
      </c>
      <c r="D11" s="55">
        <v>194</v>
      </c>
      <c r="E11" s="64">
        <v>1338</v>
      </c>
      <c r="F11" s="64">
        <v>603</v>
      </c>
      <c r="G11" s="56">
        <f t="shared" si="0"/>
        <v>1941</v>
      </c>
      <c r="H11" s="62"/>
      <c r="I11" s="40"/>
      <c r="J11" s="40"/>
    </row>
    <row r="12" spans="1:10" ht="15" x14ac:dyDescent="0.2">
      <c r="A12" s="39" t="s">
        <v>297</v>
      </c>
      <c r="B12" s="55">
        <v>5218</v>
      </c>
      <c r="C12" s="55">
        <v>78</v>
      </c>
      <c r="D12" s="55">
        <v>105</v>
      </c>
      <c r="E12" s="64">
        <v>2322</v>
      </c>
      <c r="F12" s="64">
        <v>2869</v>
      </c>
      <c r="G12" s="56">
        <f t="shared" si="0"/>
        <v>5191</v>
      </c>
      <c r="H12" s="62"/>
      <c r="I12" s="40"/>
      <c r="J12" s="40"/>
    </row>
    <row r="13" spans="1:10" ht="15" x14ac:dyDescent="0.2">
      <c r="A13" s="39" t="s">
        <v>431</v>
      </c>
      <c r="B13" s="55">
        <v>1425</v>
      </c>
      <c r="C13" s="55">
        <v>160</v>
      </c>
      <c r="D13" s="55">
        <v>108</v>
      </c>
      <c r="E13" s="64">
        <v>614</v>
      </c>
      <c r="F13" s="64">
        <v>863</v>
      </c>
      <c r="G13" s="56">
        <f t="shared" si="0"/>
        <v>1477</v>
      </c>
      <c r="H13" s="62"/>
      <c r="I13" s="40"/>
      <c r="J13" s="40"/>
    </row>
    <row r="14" spans="1:10" ht="15" x14ac:dyDescent="0.2">
      <c r="A14" s="39" t="s">
        <v>9</v>
      </c>
      <c r="B14" s="55">
        <v>1194</v>
      </c>
      <c r="C14" s="55">
        <v>634</v>
      </c>
      <c r="D14" s="55">
        <v>147</v>
      </c>
      <c r="E14" s="64">
        <v>1420</v>
      </c>
      <c r="F14" s="64">
        <v>261</v>
      </c>
      <c r="G14" s="56">
        <f t="shared" si="0"/>
        <v>1681</v>
      </c>
      <c r="H14" s="62"/>
      <c r="I14" s="40"/>
      <c r="J14" s="40"/>
    </row>
    <row r="15" spans="1:10" ht="15" x14ac:dyDescent="0.2">
      <c r="A15" s="39" t="s">
        <v>217</v>
      </c>
      <c r="B15" s="55">
        <v>3308</v>
      </c>
      <c r="C15" s="55">
        <v>250</v>
      </c>
      <c r="D15" s="55">
        <v>72</v>
      </c>
      <c r="E15" s="64">
        <v>3485</v>
      </c>
      <c r="F15" s="64">
        <v>1</v>
      </c>
      <c r="G15" s="56">
        <f>B15+C15-D15</f>
        <v>3486</v>
      </c>
      <c r="H15" s="62"/>
      <c r="I15" s="40"/>
      <c r="J15" s="40"/>
    </row>
    <row r="16" spans="1:10" ht="15.75" thickBot="1" x14ac:dyDescent="0.25">
      <c r="A16" s="10"/>
      <c r="B16" s="57"/>
      <c r="C16" s="58"/>
      <c r="D16" s="57"/>
      <c r="E16" s="65"/>
      <c r="F16" s="65"/>
      <c r="G16" s="59"/>
      <c r="H16" s="62"/>
    </row>
    <row r="17" spans="1:8" ht="15.75" thickBot="1" x14ac:dyDescent="0.25">
      <c r="A17" s="13" t="s">
        <v>11</v>
      </c>
      <c r="B17" s="60">
        <f>SUM(B8:B15)</f>
        <v>22634</v>
      </c>
      <c r="C17" s="60">
        <f>SUM(C8:C15)</f>
        <v>1935</v>
      </c>
      <c r="D17" s="60">
        <f>SUM(D8:D15)</f>
        <v>1116</v>
      </c>
      <c r="E17" s="60">
        <f>SUM(E8:E15)</f>
        <v>14403</v>
      </c>
      <c r="F17" s="60">
        <f>SUM(F8:F15)</f>
        <v>9050</v>
      </c>
      <c r="G17" s="61">
        <f>B17+C17-D17</f>
        <v>23453</v>
      </c>
      <c r="H17" s="62"/>
    </row>
    <row r="18" spans="1:8" ht="42.75" customHeight="1" x14ac:dyDescent="0.2">
      <c r="A18" s="166"/>
      <c r="B18" s="167"/>
      <c r="C18" s="167"/>
      <c r="D18" s="167"/>
      <c r="E18" s="167"/>
      <c r="F18" s="167"/>
      <c r="G18" s="167"/>
    </row>
    <row r="19" spans="1:8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49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47</v>
      </c>
      <c r="D6" s="8" t="s">
        <v>1</v>
      </c>
      <c r="E6" s="8" t="s">
        <v>2</v>
      </c>
      <c r="F6" s="14" t="s">
        <v>48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99</v>
      </c>
      <c r="D8" s="1">
        <v>56</v>
      </c>
      <c r="E8" s="1">
        <v>81</v>
      </c>
      <c r="F8" s="3">
        <f t="shared" ref="F8:F14" si="0">C8+D8-E8</f>
        <v>74</v>
      </c>
    </row>
    <row r="9" spans="2:6" ht="15" x14ac:dyDescent="0.2">
      <c r="B9" s="2" t="s">
        <v>4</v>
      </c>
      <c r="C9" s="1">
        <v>499</v>
      </c>
      <c r="D9" s="1">
        <v>118</v>
      </c>
      <c r="E9" s="1">
        <v>63</v>
      </c>
      <c r="F9" s="3">
        <f t="shared" si="0"/>
        <v>554</v>
      </c>
    </row>
    <row r="10" spans="2:6" ht="15" x14ac:dyDescent="0.2">
      <c r="B10" s="2" t="s">
        <v>5</v>
      </c>
      <c r="C10" s="1">
        <v>438</v>
      </c>
      <c r="D10" s="1">
        <v>58</v>
      </c>
      <c r="E10" s="1">
        <v>14</v>
      </c>
      <c r="F10" s="3">
        <f t="shared" si="0"/>
        <v>482</v>
      </c>
    </row>
    <row r="11" spans="2:6" ht="15" x14ac:dyDescent="0.2">
      <c r="B11" s="2" t="s">
        <v>6</v>
      </c>
      <c r="C11" s="1">
        <v>383</v>
      </c>
      <c r="D11" s="1">
        <v>174</v>
      </c>
      <c r="E11" s="1">
        <v>248</v>
      </c>
      <c r="F11" s="3">
        <f t="shared" si="0"/>
        <v>309</v>
      </c>
    </row>
    <row r="12" spans="2:6" ht="15" x14ac:dyDescent="0.2">
      <c r="B12" s="2" t="s">
        <v>71</v>
      </c>
      <c r="C12" s="1">
        <v>222</v>
      </c>
      <c r="D12" s="1">
        <v>98</v>
      </c>
      <c r="E12" s="1">
        <v>77</v>
      </c>
      <c r="F12" s="3">
        <f t="shared" si="0"/>
        <v>243</v>
      </c>
    </row>
    <row r="13" spans="2:6" ht="15" x14ac:dyDescent="0.2">
      <c r="B13" s="2" t="s">
        <v>8</v>
      </c>
      <c r="C13" s="1">
        <v>213</v>
      </c>
      <c r="D13" s="1">
        <v>139</v>
      </c>
      <c r="E13" s="1">
        <v>209</v>
      </c>
      <c r="F13" s="3">
        <f t="shared" si="0"/>
        <v>143</v>
      </c>
    </row>
    <row r="14" spans="2:6" ht="15" x14ac:dyDescent="0.2">
      <c r="B14" s="2" t="s">
        <v>9</v>
      </c>
      <c r="C14" s="1">
        <v>239</v>
      </c>
      <c r="D14" s="1">
        <v>107</v>
      </c>
      <c r="E14" s="1">
        <v>173</v>
      </c>
      <c r="F14" s="3">
        <f t="shared" si="0"/>
        <v>173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2093</v>
      </c>
      <c r="D16" s="8">
        <f>SUM(D8:D14)</f>
        <v>750</v>
      </c>
      <c r="E16" s="8">
        <f>SUM(E8:E14)</f>
        <v>865</v>
      </c>
      <c r="F16" s="8">
        <f>SUM(F8:F14)</f>
        <v>1978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G17" sqref="G17"/>
    </sheetView>
  </sheetViews>
  <sheetFormatPr defaultRowHeight="12.75" x14ac:dyDescent="0.2"/>
  <cols>
    <col min="1" max="1" width="16.85546875" style="66" customWidth="1"/>
    <col min="2" max="2" width="16.42578125" style="66" customWidth="1"/>
    <col min="3" max="3" width="14.85546875" style="66" customWidth="1"/>
    <col min="4" max="6" width="20.42578125" style="66" customWidth="1"/>
    <col min="7" max="7" width="18.85546875" style="66" customWidth="1"/>
    <col min="8" max="16384" width="9.140625" style="66"/>
  </cols>
  <sheetData>
    <row r="1" spans="1:10" ht="13.5" thickBot="1" x14ac:dyDescent="0.25"/>
    <row r="2" spans="1:10" ht="15" x14ac:dyDescent="0.2">
      <c r="A2" s="176" t="s">
        <v>13</v>
      </c>
      <c r="B2" s="177"/>
      <c r="C2" s="177"/>
      <c r="D2" s="177"/>
      <c r="E2" s="178"/>
      <c r="F2" s="178"/>
      <c r="G2" s="179"/>
    </row>
    <row r="3" spans="1:10" ht="15" x14ac:dyDescent="0.2">
      <c r="A3" s="180" t="s">
        <v>14</v>
      </c>
      <c r="B3" s="181"/>
      <c r="C3" s="181"/>
      <c r="D3" s="181"/>
      <c r="E3" s="182"/>
      <c r="F3" s="182"/>
      <c r="G3" s="183"/>
    </row>
    <row r="4" spans="1:10" ht="15.75" thickBot="1" x14ac:dyDescent="0.25">
      <c r="A4" s="184" t="s">
        <v>437</v>
      </c>
      <c r="B4" s="185"/>
      <c r="C4" s="185"/>
      <c r="D4" s="185"/>
      <c r="E4" s="186"/>
      <c r="F4" s="186"/>
      <c r="G4" s="187"/>
    </row>
    <row r="5" spans="1:10" ht="13.9" customHeight="1" thickBot="1" x14ac:dyDescent="0.25"/>
    <row r="6" spans="1:10" ht="21" customHeight="1" x14ac:dyDescent="0.2">
      <c r="A6" s="86" t="s">
        <v>0</v>
      </c>
      <c r="B6" s="85" t="s">
        <v>436</v>
      </c>
      <c r="C6" s="85" t="s">
        <v>1</v>
      </c>
      <c r="D6" s="85" t="s">
        <v>2</v>
      </c>
      <c r="E6" s="188" t="s">
        <v>435</v>
      </c>
      <c r="F6" s="189"/>
      <c r="G6" s="190"/>
    </row>
    <row r="7" spans="1:10" ht="15" x14ac:dyDescent="0.2">
      <c r="A7" s="84"/>
      <c r="B7" s="83"/>
      <c r="C7" s="83"/>
      <c r="D7" s="83"/>
      <c r="E7" s="82" t="s">
        <v>412</v>
      </c>
      <c r="F7" s="82" t="s">
        <v>413</v>
      </c>
      <c r="G7" s="81" t="s">
        <v>414</v>
      </c>
    </row>
    <row r="8" spans="1:10" ht="15" x14ac:dyDescent="0.2">
      <c r="A8" s="80" t="s">
        <v>3</v>
      </c>
      <c r="B8" s="79">
        <v>3718</v>
      </c>
      <c r="C8" s="79">
        <v>479</v>
      </c>
      <c r="D8" s="79">
        <v>279</v>
      </c>
      <c r="E8" s="78">
        <v>3462</v>
      </c>
      <c r="F8" s="78">
        <v>456</v>
      </c>
      <c r="G8" s="77">
        <f t="shared" ref="G8:G15" si="0">B8+C8-D8</f>
        <v>3918</v>
      </c>
      <c r="H8" s="67"/>
      <c r="I8" s="76"/>
      <c r="J8" s="76"/>
    </row>
    <row r="9" spans="1:10" ht="15" x14ac:dyDescent="0.2">
      <c r="A9" s="80" t="s">
        <v>4</v>
      </c>
      <c r="B9" s="79">
        <v>2904</v>
      </c>
      <c r="C9" s="79">
        <v>547</v>
      </c>
      <c r="D9" s="79">
        <v>73</v>
      </c>
      <c r="E9" s="78">
        <v>1257</v>
      </c>
      <c r="F9" s="78">
        <v>2121</v>
      </c>
      <c r="G9" s="77">
        <f t="shared" si="0"/>
        <v>3378</v>
      </c>
      <c r="H9" s="67"/>
      <c r="I9" s="76"/>
      <c r="J9" s="76"/>
    </row>
    <row r="10" spans="1:10" ht="15" x14ac:dyDescent="0.2">
      <c r="A10" s="80" t="s">
        <v>341</v>
      </c>
      <c r="B10" s="79">
        <v>3055</v>
      </c>
      <c r="C10" s="79">
        <v>146</v>
      </c>
      <c r="D10" s="79">
        <v>84</v>
      </c>
      <c r="E10" s="78">
        <v>1215</v>
      </c>
      <c r="F10" s="78">
        <v>1902</v>
      </c>
      <c r="G10" s="77">
        <f t="shared" si="0"/>
        <v>3117</v>
      </c>
      <c r="H10" s="67"/>
      <c r="I10" s="76"/>
      <c r="J10" s="76"/>
    </row>
    <row r="11" spans="1:10" ht="15" x14ac:dyDescent="0.2">
      <c r="A11" s="80" t="s">
        <v>374</v>
      </c>
      <c r="B11" s="79">
        <v>1941</v>
      </c>
      <c r="C11" s="79">
        <v>276</v>
      </c>
      <c r="D11" s="79">
        <v>470</v>
      </c>
      <c r="E11" s="78">
        <v>1144</v>
      </c>
      <c r="F11" s="78">
        <v>603</v>
      </c>
      <c r="G11" s="77">
        <f t="shared" si="0"/>
        <v>1747</v>
      </c>
      <c r="H11" s="67"/>
      <c r="I11" s="76"/>
      <c r="J11" s="76"/>
    </row>
    <row r="12" spans="1:10" ht="15" x14ac:dyDescent="0.2">
      <c r="A12" s="80" t="s">
        <v>297</v>
      </c>
      <c r="B12" s="79">
        <v>5191</v>
      </c>
      <c r="C12" s="79">
        <v>97</v>
      </c>
      <c r="D12" s="79">
        <v>171</v>
      </c>
      <c r="E12" s="78">
        <v>2249</v>
      </c>
      <c r="F12" s="78">
        <v>2868</v>
      </c>
      <c r="G12" s="77">
        <f t="shared" si="0"/>
        <v>5117</v>
      </c>
      <c r="H12" s="67"/>
      <c r="I12" s="76"/>
      <c r="J12" s="76"/>
    </row>
    <row r="13" spans="1:10" ht="15" x14ac:dyDescent="0.2">
      <c r="A13" s="80" t="s">
        <v>431</v>
      </c>
      <c r="B13" s="79">
        <v>1477</v>
      </c>
      <c r="C13" s="79">
        <v>123</v>
      </c>
      <c r="D13" s="79">
        <v>112</v>
      </c>
      <c r="E13" s="78">
        <v>601</v>
      </c>
      <c r="F13" s="78">
        <v>887</v>
      </c>
      <c r="G13" s="77">
        <f t="shared" si="0"/>
        <v>1488</v>
      </c>
      <c r="H13" s="67"/>
      <c r="I13" s="76"/>
      <c r="J13" s="76"/>
    </row>
    <row r="14" spans="1:10" ht="15" x14ac:dyDescent="0.2">
      <c r="A14" s="80" t="s">
        <v>9</v>
      </c>
      <c r="B14" s="79">
        <v>1681</v>
      </c>
      <c r="C14" s="79">
        <v>251</v>
      </c>
      <c r="D14" s="79">
        <v>139</v>
      </c>
      <c r="E14" s="78">
        <v>1526</v>
      </c>
      <c r="F14" s="78">
        <v>267</v>
      </c>
      <c r="G14" s="77">
        <f t="shared" si="0"/>
        <v>1793</v>
      </c>
      <c r="H14" s="67"/>
      <c r="I14" s="76"/>
      <c r="J14" s="76"/>
    </row>
    <row r="15" spans="1:10" ht="15" x14ac:dyDescent="0.2">
      <c r="A15" s="80" t="s">
        <v>217</v>
      </c>
      <c r="B15" s="79">
        <v>3486</v>
      </c>
      <c r="C15" s="79">
        <v>310</v>
      </c>
      <c r="D15" s="79">
        <v>185</v>
      </c>
      <c r="E15" s="78">
        <v>3610</v>
      </c>
      <c r="F15" s="78">
        <v>1</v>
      </c>
      <c r="G15" s="77">
        <f t="shared" si="0"/>
        <v>3611</v>
      </c>
      <c r="H15" s="67"/>
      <c r="I15" s="76"/>
      <c r="J15" s="76"/>
    </row>
    <row r="16" spans="1:10" ht="15.75" thickBot="1" x14ac:dyDescent="0.25">
      <c r="A16" s="75"/>
      <c r="B16" s="73"/>
      <c r="C16" s="74"/>
      <c r="D16" s="73"/>
      <c r="E16" s="72"/>
      <c r="F16" s="72"/>
      <c r="G16" s="71"/>
      <c r="H16" s="67"/>
    </row>
    <row r="17" spans="1:8" ht="15.75" thickBot="1" x14ac:dyDescent="0.25">
      <c r="A17" s="70" t="s">
        <v>11</v>
      </c>
      <c r="B17" s="69">
        <f>SUM(B8:B15)</f>
        <v>23453</v>
      </c>
      <c r="C17" s="69">
        <f>SUM(C8:C15)</f>
        <v>2229</v>
      </c>
      <c r="D17" s="69">
        <f>SUM(D8:D15)</f>
        <v>1513</v>
      </c>
      <c r="E17" s="69">
        <f>SUM(E8:E15)</f>
        <v>15064</v>
      </c>
      <c r="F17" s="69">
        <f>SUM(F8:F15)</f>
        <v>9105</v>
      </c>
      <c r="G17" s="68">
        <f>B17+C17-D17</f>
        <v>24169</v>
      </c>
      <c r="H17" s="67"/>
    </row>
    <row r="18" spans="1:8" ht="42.75" customHeight="1" x14ac:dyDescent="0.2">
      <c r="A18" s="191"/>
      <c r="B18" s="192"/>
      <c r="C18" s="192"/>
      <c r="D18" s="192"/>
      <c r="E18" s="192"/>
      <c r="F18" s="192"/>
      <c r="G18" s="192"/>
    </row>
    <row r="19" spans="1:8" ht="19.899999999999999" customHeight="1" x14ac:dyDescent="0.2">
      <c r="A19" s="66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G8" sqref="G8:G15"/>
    </sheetView>
  </sheetViews>
  <sheetFormatPr defaultRowHeight="12.75" x14ac:dyDescent="0.2"/>
  <cols>
    <col min="1" max="1" width="16.85546875" style="66" customWidth="1"/>
    <col min="2" max="2" width="16.42578125" style="66" customWidth="1"/>
    <col min="3" max="3" width="14.85546875" style="66" customWidth="1"/>
    <col min="4" max="6" width="20.42578125" style="66" customWidth="1"/>
    <col min="7" max="7" width="18.85546875" style="66" customWidth="1"/>
    <col min="8" max="16384" width="9.140625" style="66"/>
  </cols>
  <sheetData>
    <row r="1" spans="1:10" ht="13.5" thickBot="1" x14ac:dyDescent="0.25"/>
    <row r="2" spans="1:10" ht="15" x14ac:dyDescent="0.2">
      <c r="A2" s="176" t="s">
        <v>13</v>
      </c>
      <c r="B2" s="177"/>
      <c r="C2" s="177"/>
      <c r="D2" s="177"/>
      <c r="E2" s="178"/>
      <c r="F2" s="178"/>
      <c r="G2" s="179"/>
    </row>
    <row r="3" spans="1:10" ht="15" x14ac:dyDescent="0.2">
      <c r="A3" s="180" t="s">
        <v>14</v>
      </c>
      <c r="B3" s="181"/>
      <c r="C3" s="181"/>
      <c r="D3" s="181"/>
      <c r="E3" s="182"/>
      <c r="F3" s="182"/>
      <c r="G3" s="183"/>
    </row>
    <row r="4" spans="1:10" ht="15.75" thickBot="1" x14ac:dyDescent="0.25">
      <c r="A4" s="184" t="s">
        <v>438</v>
      </c>
      <c r="B4" s="185"/>
      <c r="C4" s="185"/>
      <c r="D4" s="185"/>
      <c r="E4" s="186"/>
      <c r="F4" s="186"/>
      <c r="G4" s="187"/>
    </row>
    <row r="5" spans="1:10" ht="13.9" customHeight="1" thickBot="1" x14ac:dyDescent="0.25"/>
    <row r="6" spans="1:10" ht="21" customHeight="1" x14ac:dyDescent="0.2">
      <c r="A6" s="86" t="s">
        <v>0</v>
      </c>
      <c r="B6" s="85" t="s">
        <v>439</v>
      </c>
      <c r="C6" s="85" t="s">
        <v>1</v>
      </c>
      <c r="D6" s="85" t="s">
        <v>2</v>
      </c>
      <c r="E6" s="188" t="s">
        <v>440</v>
      </c>
      <c r="F6" s="189"/>
      <c r="G6" s="190"/>
    </row>
    <row r="7" spans="1:10" ht="15" x14ac:dyDescent="0.2">
      <c r="A7" s="84"/>
      <c r="B7" s="83"/>
      <c r="C7" s="83"/>
      <c r="D7" s="83"/>
      <c r="E7" s="82" t="s">
        <v>412</v>
      </c>
      <c r="F7" s="82" t="s">
        <v>413</v>
      </c>
      <c r="G7" s="81" t="s">
        <v>414</v>
      </c>
    </row>
    <row r="8" spans="1:10" ht="15" x14ac:dyDescent="0.2">
      <c r="A8" s="80" t="s">
        <v>3</v>
      </c>
      <c r="B8" s="79">
        <v>3918</v>
      </c>
      <c r="C8" s="79">
        <v>602</v>
      </c>
      <c r="D8" s="79">
        <v>413</v>
      </c>
      <c r="E8" s="78">
        <v>3632</v>
      </c>
      <c r="F8" s="78">
        <v>475</v>
      </c>
      <c r="G8" s="77">
        <f t="shared" ref="G8:G15" si="0">B8+C8-D8</f>
        <v>4107</v>
      </c>
      <c r="H8" s="67"/>
      <c r="I8" s="76"/>
      <c r="J8" s="76"/>
    </row>
    <row r="9" spans="1:10" ht="15" x14ac:dyDescent="0.2">
      <c r="A9" s="80" t="s">
        <v>4</v>
      </c>
      <c r="B9" s="79">
        <v>3378</v>
      </c>
      <c r="C9" s="79">
        <v>232</v>
      </c>
      <c r="D9" s="79">
        <v>34</v>
      </c>
      <c r="E9" s="78">
        <v>1450</v>
      </c>
      <c r="F9" s="78">
        <v>2126</v>
      </c>
      <c r="G9" s="77">
        <f t="shared" si="0"/>
        <v>3576</v>
      </c>
      <c r="H9" s="67"/>
      <c r="I9" s="76"/>
      <c r="J9" s="76"/>
    </row>
    <row r="10" spans="1:10" ht="15" x14ac:dyDescent="0.2">
      <c r="A10" s="80" t="s">
        <v>341</v>
      </c>
      <c r="B10" s="79">
        <v>3117</v>
      </c>
      <c r="C10" s="79">
        <v>178</v>
      </c>
      <c r="D10" s="79">
        <v>145</v>
      </c>
      <c r="E10" s="78">
        <v>1246</v>
      </c>
      <c r="F10" s="78">
        <v>1904</v>
      </c>
      <c r="G10" s="77">
        <f t="shared" si="0"/>
        <v>3150</v>
      </c>
      <c r="H10" s="67"/>
      <c r="I10" s="76"/>
      <c r="J10" s="76"/>
    </row>
    <row r="11" spans="1:10" ht="15" x14ac:dyDescent="0.2">
      <c r="A11" s="80" t="s">
        <v>374</v>
      </c>
      <c r="B11" s="79">
        <v>1747</v>
      </c>
      <c r="C11" s="79">
        <v>174</v>
      </c>
      <c r="D11" s="79">
        <v>212</v>
      </c>
      <c r="E11" s="78">
        <v>1103</v>
      </c>
      <c r="F11" s="78">
        <v>606</v>
      </c>
      <c r="G11" s="77">
        <f t="shared" si="0"/>
        <v>1709</v>
      </c>
      <c r="H11" s="67"/>
      <c r="I11" s="76"/>
      <c r="J11" s="76"/>
    </row>
    <row r="12" spans="1:10" ht="15" x14ac:dyDescent="0.2">
      <c r="A12" s="80" t="s">
        <v>297</v>
      </c>
      <c r="B12" s="79">
        <v>5117</v>
      </c>
      <c r="C12" s="79">
        <v>60</v>
      </c>
      <c r="D12" s="79">
        <v>161</v>
      </c>
      <c r="E12" s="78">
        <v>2145</v>
      </c>
      <c r="F12" s="78">
        <v>2871</v>
      </c>
      <c r="G12" s="77">
        <f t="shared" si="0"/>
        <v>5016</v>
      </c>
      <c r="H12" s="67"/>
      <c r="I12" s="76"/>
      <c r="J12" s="76"/>
    </row>
    <row r="13" spans="1:10" ht="15" x14ac:dyDescent="0.2">
      <c r="A13" s="80" t="s">
        <v>431</v>
      </c>
      <c r="B13" s="79">
        <v>1488</v>
      </c>
      <c r="C13" s="79">
        <v>226</v>
      </c>
      <c r="D13" s="79">
        <v>139</v>
      </c>
      <c r="E13" s="78">
        <v>659</v>
      </c>
      <c r="F13" s="78">
        <v>916</v>
      </c>
      <c r="G13" s="77">
        <f t="shared" si="0"/>
        <v>1575</v>
      </c>
      <c r="H13" s="67"/>
      <c r="I13" s="76"/>
      <c r="J13" s="76"/>
    </row>
    <row r="14" spans="1:10" ht="15" x14ac:dyDescent="0.2">
      <c r="A14" s="80" t="s">
        <v>9</v>
      </c>
      <c r="B14" s="79">
        <v>1793</v>
      </c>
      <c r="C14" s="79">
        <v>408</v>
      </c>
      <c r="D14" s="79">
        <v>180</v>
      </c>
      <c r="E14" s="78">
        <v>1752</v>
      </c>
      <c r="F14" s="78">
        <v>269</v>
      </c>
      <c r="G14" s="77">
        <f t="shared" si="0"/>
        <v>2021</v>
      </c>
      <c r="H14" s="67"/>
      <c r="I14" s="76"/>
      <c r="J14" s="76"/>
    </row>
    <row r="15" spans="1:10" ht="15" x14ac:dyDescent="0.2">
      <c r="A15" s="80" t="s">
        <v>217</v>
      </c>
      <c r="B15" s="79">
        <v>3611</v>
      </c>
      <c r="C15" s="79">
        <v>251</v>
      </c>
      <c r="D15" s="79">
        <v>53</v>
      </c>
      <c r="E15" s="78">
        <v>3808</v>
      </c>
      <c r="F15" s="78">
        <v>1</v>
      </c>
      <c r="G15" s="77">
        <f t="shared" si="0"/>
        <v>3809</v>
      </c>
      <c r="H15" s="67"/>
      <c r="I15" s="76"/>
      <c r="J15" s="76"/>
    </row>
    <row r="16" spans="1:10" ht="15.75" thickBot="1" x14ac:dyDescent="0.25">
      <c r="A16" s="75"/>
      <c r="B16" s="73"/>
      <c r="C16" s="74"/>
      <c r="D16" s="73"/>
      <c r="E16" s="72"/>
      <c r="F16" s="72"/>
      <c r="G16" s="71"/>
      <c r="H16" s="67"/>
    </row>
    <row r="17" spans="1:8" ht="15.75" thickBot="1" x14ac:dyDescent="0.25">
      <c r="A17" s="70" t="s">
        <v>11</v>
      </c>
      <c r="B17" s="69">
        <f>SUM(B8:B15)</f>
        <v>24169</v>
      </c>
      <c r="C17" s="69">
        <f>SUM(C8:C15)</f>
        <v>2131</v>
      </c>
      <c r="D17" s="69">
        <f>SUM(D8:D15)</f>
        <v>1337</v>
      </c>
      <c r="E17" s="69">
        <f>SUM(E8:E15)</f>
        <v>15795</v>
      </c>
      <c r="F17" s="69">
        <f>SUM(F8:F15)</f>
        <v>9168</v>
      </c>
      <c r="G17" s="68">
        <f>B17+C17-D17</f>
        <v>24963</v>
      </c>
      <c r="H17" s="67"/>
    </row>
    <row r="18" spans="1:8" ht="42.75" customHeight="1" x14ac:dyDescent="0.2">
      <c r="A18" s="191"/>
      <c r="B18" s="192"/>
      <c r="C18" s="192"/>
      <c r="D18" s="192"/>
      <c r="E18" s="192"/>
      <c r="F18" s="192"/>
      <c r="G18" s="192"/>
    </row>
    <row r="19" spans="1:8" ht="19.899999999999999" customHeight="1" x14ac:dyDescent="0.2">
      <c r="A19" s="66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A3" sqref="A3:G3"/>
    </sheetView>
  </sheetViews>
  <sheetFormatPr defaultRowHeight="12.75" x14ac:dyDescent="0.2"/>
  <cols>
    <col min="1" max="1" width="16.85546875" style="66" customWidth="1"/>
    <col min="2" max="2" width="16.42578125" style="66" customWidth="1"/>
    <col min="3" max="3" width="14.85546875" style="66" customWidth="1"/>
    <col min="4" max="6" width="20.42578125" style="66" customWidth="1"/>
    <col min="7" max="7" width="18.85546875" style="66" customWidth="1"/>
    <col min="8" max="16384" width="9.140625" style="66"/>
  </cols>
  <sheetData>
    <row r="1" spans="1:10" ht="13.5" thickBot="1" x14ac:dyDescent="0.25"/>
    <row r="2" spans="1:10" ht="15" x14ac:dyDescent="0.2">
      <c r="A2" s="176" t="s">
        <v>13</v>
      </c>
      <c r="B2" s="177"/>
      <c r="C2" s="177"/>
      <c r="D2" s="177"/>
      <c r="E2" s="178"/>
      <c r="F2" s="178"/>
      <c r="G2" s="179"/>
    </row>
    <row r="3" spans="1:10" ht="15" x14ac:dyDescent="0.2">
      <c r="A3" s="180" t="s">
        <v>14</v>
      </c>
      <c r="B3" s="181"/>
      <c r="C3" s="181"/>
      <c r="D3" s="181"/>
      <c r="E3" s="182"/>
      <c r="F3" s="182"/>
      <c r="G3" s="183"/>
    </row>
    <row r="4" spans="1:10" ht="15.75" thickBot="1" x14ac:dyDescent="0.25">
      <c r="A4" s="184" t="s">
        <v>441</v>
      </c>
      <c r="B4" s="185"/>
      <c r="C4" s="185"/>
      <c r="D4" s="185"/>
      <c r="E4" s="186"/>
      <c r="F4" s="186"/>
      <c r="G4" s="187"/>
    </row>
    <row r="5" spans="1:10" ht="13.9" customHeight="1" thickBot="1" x14ac:dyDescent="0.25"/>
    <row r="6" spans="1:10" ht="21" customHeight="1" x14ac:dyDescent="0.2">
      <c r="A6" s="86" t="s">
        <v>0</v>
      </c>
      <c r="B6" s="85" t="s">
        <v>442</v>
      </c>
      <c r="C6" s="85" t="s">
        <v>1</v>
      </c>
      <c r="D6" s="85" t="s">
        <v>2</v>
      </c>
      <c r="E6" s="188" t="s">
        <v>443</v>
      </c>
      <c r="F6" s="189"/>
      <c r="G6" s="190"/>
    </row>
    <row r="7" spans="1:10" ht="15" x14ac:dyDescent="0.2">
      <c r="A7" s="84"/>
      <c r="B7" s="83"/>
      <c r="C7" s="83"/>
      <c r="D7" s="83"/>
      <c r="E7" s="82" t="s">
        <v>412</v>
      </c>
      <c r="F7" s="82" t="s">
        <v>413</v>
      </c>
      <c r="G7" s="81" t="s">
        <v>414</v>
      </c>
    </row>
    <row r="8" spans="1:10" ht="15" x14ac:dyDescent="0.2">
      <c r="A8" s="80" t="s">
        <v>3</v>
      </c>
      <c r="B8" s="79">
        <v>4107</v>
      </c>
      <c r="C8" s="79">
        <v>373</v>
      </c>
      <c r="D8" s="79">
        <v>274</v>
      </c>
      <c r="E8" s="78">
        <v>3731</v>
      </c>
      <c r="F8" s="78">
        <v>475</v>
      </c>
      <c r="G8" s="77">
        <f t="shared" ref="G8:G15" si="0">B8+C8-D8</f>
        <v>4206</v>
      </c>
      <c r="H8" s="67"/>
      <c r="I8" s="76"/>
      <c r="J8" s="76"/>
    </row>
    <row r="9" spans="1:10" ht="15" x14ac:dyDescent="0.2">
      <c r="A9" s="80" t="s">
        <v>4</v>
      </c>
      <c r="B9" s="79">
        <v>3576</v>
      </c>
      <c r="C9" s="79">
        <v>124</v>
      </c>
      <c r="D9" s="79">
        <v>36</v>
      </c>
      <c r="E9" s="78">
        <v>1540</v>
      </c>
      <c r="F9" s="78">
        <v>2124</v>
      </c>
      <c r="G9" s="77">
        <f t="shared" si="0"/>
        <v>3664</v>
      </c>
      <c r="H9" s="67"/>
      <c r="I9" s="76"/>
      <c r="J9" s="76"/>
    </row>
    <row r="10" spans="1:10" ht="15" x14ac:dyDescent="0.2">
      <c r="A10" s="80" t="s">
        <v>341</v>
      </c>
      <c r="B10" s="79">
        <v>3150</v>
      </c>
      <c r="C10" s="79">
        <v>96</v>
      </c>
      <c r="D10" s="79">
        <v>72</v>
      </c>
      <c r="E10" s="78">
        <v>1265</v>
      </c>
      <c r="F10" s="78">
        <v>1909</v>
      </c>
      <c r="G10" s="77">
        <f t="shared" si="0"/>
        <v>3174</v>
      </c>
      <c r="H10" s="67"/>
      <c r="I10" s="76"/>
      <c r="J10" s="76"/>
    </row>
    <row r="11" spans="1:10" ht="15" x14ac:dyDescent="0.2">
      <c r="A11" s="80" t="s">
        <v>374</v>
      </c>
      <c r="B11" s="79">
        <v>1709</v>
      </c>
      <c r="C11" s="79">
        <v>272</v>
      </c>
      <c r="D11" s="79">
        <v>257</v>
      </c>
      <c r="E11" s="78">
        <v>1117</v>
      </c>
      <c r="F11" s="78">
        <v>607</v>
      </c>
      <c r="G11" s="77">
        <f t="shared" si="0"/>
        <v>1724</v>
      </c>
      <c r="H11" s="67"/>
      <c r="I11" s="76"/>
      <c r="J11" s="76"/>
    </row>
    <row r="12" spans="1:10" ht="15" x14ac:dyDescent="0.2">
      <c r="A12" s="80" t="s">
        <v>297</v>
      </c>
      <c r="B12" s="79">
        <v>5016</v>
      </c>
      <c r="C12" s="79">
        <v>135</v>
      </c>
      <c r="D12" s="79">
        <v>128</v>
      </c>
      <c r="E12" s="78">
        <v>2151</v>
      </c>
      <c r="F12" s="78">
        <v>2872</v>
      </c>
      <c r="G12" s="77">
        <f t="shared" si="0"/>
        <v>5023</v>
      </c>
      <c r="H12" s="67"/>
      <c r="I12" s="76"/>
      <c r="J12" s="76"/>
    </row>
    <row r="13" spans="1:10" ht="15" x14ac:dyDescent="0.2">
      <c r="A13" s="80" t="s">
        <v>431</v>
      </c>
      <c r="B13" s="79">
        <v>1575</v>
      </c>
      <c r="C13" s="79">
        <v>142</v>
      </c>
      <c r="D13" s="79">
        <v>173</v>
      </c>
      <c r="E13" s="78">
        <v>605</v>
      </c>
      <c r="F13" s="78">
        <v>939</v>
      </c>
      <c r="G13" s="77">
        <f>B13+C13-D13</f>
        <v>1544</v>
      </c>
      <c r="H13" s="67"/>
      <c r="I13" s="76"/>
      <c r="J13" s="76"/>
    </row>
    <row r="14" spans="1:10" ht="15" x14ac:dyDescent="0.2">
      <c r="A14" s="80" t="s">
        <v>9</v>
      </c>
      <c r="B14" s="79">
        <v>2021</v>
      </c>
      <c r="C14" s="79">
        <v>171</v>
      </c>
      <c r="D14" s="79">
        <v>407</v>
      </c>
      <c r="E14" s="78">
        <v>1491</v>
      </c>
      <c r="F14" s="78">
        <v>294</v>
      </c>
      <c r="G14" s="77">
        <f t="shared" si="0"/>
        <v>1785</v>
      </c>
      <c r="H14" s="67"/>
      <c r="I14" s="76"/>
      <c r="J14" s="76"/>
    </row>
    <row r="15" spans="1:10" ht="15" x14ac:dyDescent="0.2">
      <c r="A15" s="80" t="s">
        <v>217</v>
      </c>
      <c r="B15" s="79">
        <v>3809</v>
      </c>
      <c r="C15" s="79">
        <v>645</v>
      </c>
      <c r="D15" s="79">
        <v>237</v>
      </c>
      <c r="E15" s="78">
        <v>4216</v>
      </c>
      <c r="F15" s="78">
        <v>1</v>
      </c>
      <c r="G15" s="77">
        <f t="shared" si="0"/>
        <v>4217</v>
      </c>
      <c r="H15" s="67"/>
      <c r="I15" s="76"/>
      <c r="J15" s="76"/>
    </row>
    <row r="16" spans="1:10" ht="15.75" thickBot="1" x14ac:dyDescent="0.25">
      <c r="A16" s="75"/>
      <c r="B16" s="73"/>
      <c r="C16" s="74"/>
      <c r="D16" s="73"/>
      <c r="E16" s="72"/>
      <c r="F16" s="72"/>
      <c r="G16" s="71"/>
      <c r="H16" s="67"/>
    </row>
    <row r="17" spans="1:8" ht="15.75" thickBot="1" x14ac:dyDescent="0.25">
      <c r="A17" s="70" t="s">
        <v>11</v>
      </c>
      <c r="B17" s="69">
        <f>SUM(B8:B15)</f>
        <v>24963</v>
      </c>
      <c r="C17" s="69">
        <f>SUM(C8:C15)</f>
        <v>1958</v>
      </c>
      <c r="D17" s="69">
        <f>SUM(D8:D15)</f>
        <v>1584</v>
      </c>
      <c r="E17" s="69">
        <f>SUM(E8:E15)</f>
        <v>16116</v>
      </c>
      <c r="F17" s="69">
        <f>SUM(F8:F15)</f>
        <v>9221</v>
      </c>
      <c r="G17" s="68">
        <f>B17+C17-D17</f>
        <v>25337</v>
      </c>
      <c r="H17" s="67"/>
    </row>
    <row r="18" spans="1:8" ht="42.75" customHeight="1" x14ac:dyDescent="0.2">
      <c r="A18" s="191"/>
      <c r="B18" s="192"/>
      <c r="C18" s="192"/>
      <c r="D18" s="192"/>
      <c r="E18" s="192"/>
      <c r="F18" s="192"/>
      <c r="G18" s="192"/>
    </row>
    <row r="19" spans="1:8" ht="19.899999999999999" customHeight="1" x14ac:dyDescent="0.2">
      <c r="A19" s="66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G8" sqref="G8:G15"/>
    </sheetView>
  </sheetViews>
  <sheetFormatPr defaultRowHeight="12.75" x14ac:dyDescent="0.2"/>
  <cols>
    <col min="1" max="1" width="16.85546875" style="66" customWidth="1"/>
    <col min="2" max="2" width="16.42578125" style="66" customWidth="1"/>
    <col min="3" max="3" width="14.85546875" style="66" customWidth="1"/>
    <col min="4" max="6" width="20.42578125" style="66" customWidth="1"/>
    <col min="7" max="7" width="18.85546875" style="66" customWidth="1"/>
    <col min="8" max="16384" width="9.140625" style="66"/>
  </cols>
  <sheetData>
    <row r="1" spans="1:10" ht="13.5" thickBot="1" x14ac:dyDescent="0.25"/>
    <row r="2" spans="1:10" ht="15" x14ac:dyDescent="0.2">
      <c r="A2" s="176" t="s">
        <v>13</v>
      </c>
      <c r="B2" s="177"/>
      <c r="C2" s="177"/>
      <c r="D2" s="177"/>
      <c r="E2" s="178"/>
      <c r="F2" s="178"/>
      <c r="G2" s="179"/>
    </row>
    <row r="3" spans="1:10" ht="15" x14ac:dyDescent="0.2">
      <c r="A3" s="180" t="s">
        <v>14</v>
      </c>
      <c r="B3" s="181"/>
      <c r="C3" s="181"/>
      <c r="D3" s="181"/>
      <c r="E3" s="182"/>
      <c r="F3" s="182"/>
      <c r="G3" s="183"/>
    </row>
    <row r="4" spans="1:10" ht="15.75" thickBot="1" x14ac:dyDescent="0.25">
      <c r="A4" s="184" t="s">
        <v>444</v>
      </c>
      <c r="B4" s="185"/>
      <c r="C4" s="185"/>
      <c r="D4" s="185"/>
      <c r="E4" s="186"/>
      <c r="F4" s="186"/>
      <c r="G4" s="187"/>
    </row>
    <row r="5" spans="1:10" ht="13.9" customHeight="1" thickBot="1" x14ac:dyDescent="0.25"/>
    <row r="6" spans="1:10" ht="21" customHeight="1" x14ac:dyDescent="0.2">
      <c r="A6" s="195" t="s">
        <v>0</v>
      </c>
      <c r="B6" s="193" t="s">
        <v>445</v>
      </c>
      <c r="C6" s="193" t="s">
        <v>1</v>
      </c>
      <c r="D6" s="193" t="s">
        <v>2</v>
      </c>
      <c r="E6" s="188" t="s">
        <v>446</v>
      </c>
      <c r="F6" s="189"/>
      <c r="G6" s="190"/>
    </row>
    <row r="7" spans="1:10" ht="15" x14ac:dyDescent="0.2">
      <c r="A7" s="196"/>
      <c r="B7" s="194"/>
      <c r="C7" s="194"/>
      <c r="D7" s="194"/>
      <c r="E7" s="82" t="s">
        <v>412</v>
      </c>
      <c r="F7" s="82" t="s">
        <v>413</v>
      </c>
      <c r="G7" s="81" t="s">
        <v>414</v>
      </c>
    </row>
    <row r="8" spans="1:10" ht="15" x14ac:dyDescent="0.2">
      <c r="A8" s="80" t="s">
        <v>3</v>
      </c>
      <c r="B8" s="79">
        <v>4206</v>
      </c>
      <c r="C8" s="79">
        <v>333</v>
      </c>
      <c r="D8" s="79">
        <v>477</v>
      </c>
      <c r="E8" s="78">
        <v>3549</v>
      </c>
      <c r="F8" s="78">
        <v>513</v>
      </c>
      <c r="G8" s="77">
        <f t="shared" ref="G8:G15" si="0">B8+C8-D8</f>
        <v>4062</v>
      </c>
      <c r="H8" s="67"/>
      <c r="I8" s="76"/>
      <c r="J8" s="76"/>
    </row>
    <row r="9" spans="1:10" ht="15" x14ac:dyDescent="0.2">
      <c r="A9" s="80" t="s">
        <v>4</v>
      </c>
      <c r="B9" s="79">
        <v>3664</v>
      </c>
      <c r="C9" s="79">
        <v>145</v>
      </c>
      <c r="D9" s="79">
        <v>64</v>
      </c>
      <c r="E9" s="78">
        <v>1623</v>
      </c>
      <c r="F9" s="78">
        <v>2122</v>
      </c>
      <c r="G9" s="77">
        <f t="shared" si="0"/>
        <v>3745</v>
      </c>
      <c r="H9" s="67"/>
      <c r="I9" s="76"/>
      <c r="J9" s="76"/>
    </row>
    <row r="10" spans="1:10" ht="15" x14ac:dyDescent="0.2">
      <c r="A10" s="80" t="s">
        <v>341</v>
      </c>
      <c r="B10" s="79">
        <v>3174</v>
      </c>
      <c r="C10" s="79">
        <v>175</v>
      </c>
      <c r="D10" s="79">
        <v>171</v>
      </c>
      <c r="E10" s="78">
        <v>1261</v>
      </c>
      <c r="F10" s="78">
        <v>1917</v>
      </c>
      <c r="G10" s="77">
        <f t="shared" si="0"/>
        <v>3178</v>
      </c>
      <c r="H10" s="67"/>
      <c r="I10" s="76"/>
      <c r="J10" s="76"/>
    </row>
    <row r="11" spans="1:10" ht="15" x14ac:dyDescent="0.2">
      <c r="A11" s="80" t="s">
        <v>374</v>
      </c>
      <c r="B11" s="79">
        <v>1724</v>
      </c>
      <c r="C11" s="79">
        <v>274</v>
      </c>
      <c r="D11" s="79">
        <v>121</v>
      </c>
      <c r="E11" s="78">
        <v>1252</v>
      </c>
      <c r="F11" s="78">
        <v>625</v>
      </c>
      <c r="G11" s="77">
        <f t="shared" si="0"/>
        <v>1877</v>
      </c>
      <c r="H11" s="67"/>
      <c r="I11" s="76"/>
      <c r="J11" s="76"/>
    </row>
    <row r="12" spans="1:10" ht="15" x14ac:dyDescent="0.2">
      <c r="A12" s="80" t="s">
        <v>297</v>
      </c>
      <c r="B12" s="79">
        <v>5023</v>
      </c>
      <c r="C12" s="79">
        <v>153</v>
      </c>
      <c r="D12" s="79">
        <v>119</v>
      </c>
      <c r="E12" s="78">
        <v>2187</v>
      </c>
      <c r="F12" s="78">
        <v>2870</v>
      </c>
      <c r="G12" s="77">
        <f t="shared" si="0"/>
        <v>5057</v>
      </c>
      <c r="H12" s="67"/>
      <c r="I12" s="76"/>
      <c r="J12" s="76"/>
    </row>
    <row r="13" spans="1:10" ht="15" x14ac:dyDescent="0.2">
      <c r="A13" s="80" t="s">
        <v>8</v>
      </c>
      <c r="B13" s="79">
        <v>1544</v>
      </c>
      <c r="C13" s="79">
        <v>112</v>
      </c>
      <c r="D13" s="79">
        <v>146</v>
      </c>
      <c r="E13" s="78">
        <v>559</v>
      </c>
      <c r="F13" s="78">
        <v>951</v>
      </c>
      <c r="G13" s="77">
        <f>B13+C13-D13</f>
        <v>1510</v>
      </c>
      <c r="H13" s="67"/>
      <c r="I13" s="76"/>
      <c r="J13" s="76"/>
    </row>
    <row r="14" spans="1:10" ht="15" x14ac:dyDescent="0.2">
      <c r="A14" s="80" t="s">
        <v>9</v>
      </c>
      <c r="B14" s="79">
        <v>1785</v>
      </c>
      <c r="C14" s="79">
        <v>224</v>
      </c>
      <c r="D14" s="79">
        <v>254</v>
      </c>
      <c r="E14" s="78">
        <v>1435</v>
      </c>
      <c r="F14" s="78">
        <v>320</v>
      </c>
      <c r="G14" s="77">
        <f t="shared" si="0"/>
        <v>1755</v>
      </c>
      <c r="H14" s="67"/>
      <c r="I14" s="76"/>
      <c r="J14" s="76"/>
    </row>
    <row r="15" spans="1:10" ht="15" x14ac:dyDescent="0.2">
      <c r="A15" s="80" t="s">
        <v>217</v>
      </c>
      <c r="B15" s="79">
        <v>4217</v>
      </c>
      <c r="C15" s="79">
        <v>87</v>
      </c>
      <c r="D15" s="79">
        <v>213</v>
      </c>
      <c r="E15" s="78">
        <v>4090</v>
      </c>
      <c r="F15" s="78">
        <v>1</v>
      </c>
      <c r="G15" s="77">
        <f t="shared" si="0"/>
        <v>4091</v>
      </c>
      <c r="H15" s="67"/>
      <c r="I15" s="76"/>
      <c r="J15" s="76"/>
    </row>
    <row r="16" spans="1:10" ht="15.75" thickBot="1" x14ac:dyDescent="0.25">
      <c r="A16" s="75"/>
      <c r="B16" s="73"/>
      <c r="C16" s="74"/>
      <c r="D16" s="73"/>
      <c r="E16" s="72"/>
      <c r="F16" s="72"/>
      <c r="G16" s="71"/>
      <c r="H16" s="67"/>
    </row>
    <row r="17" spans="1:8" ht="15.75" thickBot="1" x14ac:dyDescent="0.25">
      <c r="A17" s="70" t="s">
        <v>11</v>
      </c>
      <c r="B17" s="69">
        <f>SUM(B8:B15)</f>
        <v>25337</v>
      </c>
      <c r="C17" s="69">
        <f>SUM(C8:C15)</f>
        <v>1503</v>
      </c>
      <c r="D17" s="69">
        <f>SUM(D8:D15)</f>
        <v>1565</v>
      </c>
      <c r="E17" s="69">
        <f>SUM(E8:E15)</f>
        <v>15956</v>
      </c>
      <c r="F17" s="69">
        <f>SUM(F8:F15)</f>
        <v>9319</v>
      </c>
      <c r="G17" s="68">
        <f>B17+C17-D17</f>
        <v>25275</v>
      </c>
      <c r="H17" s="67"/>
    </row>
    <row r="18" spans="1:8" ht="42.75" customHeight="1" x14ac:dyDescent="0.2">
      <c r="A18" s="191"/>
      <c r="B18" s="192"/>
      <c r="C18" s="192"/>
      <c r="D18" s="192"/>
      <c r="E18" s="192"/>
      <c r="F18" s="192"/>
      <c r="G18" s="192"/>
    </row>
    <row r="19" spans="1:8" ht="19.899999999999999" customHeight="1" x14ac:dyDescent="0.2">
      <c r="A19" s="66" t="s">
        <v>16</v>
      </c>
    </row>
    <row r="44" ht="35.450000000000003" customHeight="1" x14ac:dyDescent="0.2"/>
  </sheetData>
  <mergeCells count="9">
    <mergeCell ref="A2:G2"/>
    <mergeCell ref="A3:G3"/>
    <mergeCell ref="A4:G4"/>
    <mergeCell ref="E6:G6"/>
    <mergeCell ref="A18:G18"/>
    <mergeCell ref="B6:B7"/>
    <mergeCell ref="C6:C7"/>
    <mergeCell ref="D6:D7"/>
    <mergeCell ref="A6:A7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G17" sqref="G17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43" t="s">
        <v>13</v>
      </c>
      <c r="B2" s="144"/>
      <c r="C2" s="144"/>
      <c r="D2" s="144"/>
      <c r="E2" s="170"/>
      <c r="F2" s="170"/>
      <c r="G2" s="145"/>
    </row>
    <row r="3" spans="1:10" ht="15" x14ac:dyDescent="0.2">
      <c r="A3" s="146" t="s">
        <v>14</v>
      </c>
      <c r="B3" s="147"/>
      <c r="C3" s="147"/>
      <c r="D3" s="147"/>
      <c r="E3" s="171"/>
      <c r="F3" s="171"/>
      <c r="G3" s="148"/>
    </row>
    <row r="4" spans="1:10" ht="15.75" thickBot="1" x14ac:dyDescent="0.25">
      <c r="A4" s="149" t="s">
        <v>452</v>
      </c>
      <c r="B4" s="150"/>
      <c r="C4" s="150"/>
      <c r="D4" s="150"/>
      <c r="E4" s="172"/>
      <c r="F4" s="172"/>
      <c r="G4" s="151"/>
    </row>
    <row r="5" spans="1:10" ht="13.9" customHeight="1" thickBot="1" x14ac:dyDescent="0.25"/>
    <row r="6" spans="1:10" ht="21" customHeight="1" x14ac:dyDescent="0.2">
      <c r="A6" s="29" t="s">
        <v>0</v>
      </c>
      <c r="B6" s="30" t="s">
        <v>429</v>
      </c>
      <c r="C6" s="30" t="s">
        <v>1</v>
      </c>
      <c r="D6" s="30" t="s">
        <v>2</v>
      </c>
      <c r="E6" s="173" t="s">
        <v>446</v>
      </c>
      <c r="F6" s="174"/>
      <c r="G6" s="175"/>
    </row>
    <row r="7" spans="1:10" ht="15" x14ac:dyDescent="0.2">
      <c r="A7" s="2"/>
      <c r="B7" s="28"/>
      <c r="C7" s="28"/>
      <c r="D7" s="28"/>
      <c r="E7" s="63" t="s">
        <v>412</v>
      </c>
      <c r="F7" s="63" t="s">
        <v>413</v>
      </c>
      <c r="G7" s="17" t="s">
        <v>414</v>
      </c>
    </row>
    <row r="8" spans="1:10" ht="15" x14ac:dyDescent="0.2">
      <c r="A8" s="39" t="s">
        <v>3</v>
      </c>
      <c r="B8" s="55">
        <f>'2ºSemestre2015'!G8</f>
        <v>3386</v>
      </c>
      <c r="C8" s="55">
        <f>'JAN16'!C8+'FEV16'!C8+'MAR16'!C8+'ABR16'!C8+'MAI16'!C8+'JUN16'!C8</f>
        <v>2530</v>
      </c>
      <c r="D8" s="55">
        <f>'JAN16'!D8+'FEV16'!D8+'MAR16'!D8+'ABR16'!D8+'MAI16'!D8+'JUN16'!D8</f>
        <v>1854</v>
      </c>
      <c r="E8" s="55">
        <v>3549</v>
      </c>
      <c r="F8" s="55">
        <v>513</v>
      </c>
      <c r="G8" s="56">
        <f>F8+E8</f>
        <v>4062</v>
      </c>
      <c r="H8" s="62"/>
      <c r="I8" s="40"/>
      <c r="J8" s="40"/>
    </row>
    <row r="9" spans="1:10" ht="15" x14ac:dyDescent="0.2">
      <c r="A9" s="39" t="s">
        <v>4</v>
      </c>
      <c r="B9" s="55">
        <f>'2ºSemestre2015'!G9</f>
        <v>2940</v>
      </c>
      <c r="C9" s="55">
        <f>'JAN16'!C9+'FEV16'!C9+'MAR16'!C9+'ABR16'!C9+'MAI16'!C9+'JUN16'!C9</f>
        <v>1063</v>
      </c>
      <c r="D9" s="55">
        <f>'JAN16'!D9+'FEV16'!D9+'MAR16'!D9+'ABR16'!D9+'MAI16'!D9+'JUN16'!D9</f>
        <v>258</v>
      </c>
      <c r="E9" s="64">
        <v>1623</v>
      </c>
      <c r="F9" s="64">
        <v>2122</v>
      </c>
      <c r="G9" s="56">
        <f t="shared" ref="G9:G15" si="0">F9+E9</f>
        <v>3745</v>
      </c>
      <c r="H9" s="62"/>
      <c r="I9" s="40"/>
      <c r="J9" s="40"/>
    </row>
    <row r="10" spans="1:10" ht="15" x14ac:dyDescent="0.2">
      <c r="A10" s="39" t="s">
        <v>341</v>
      </c>
      <c r="B10" s="55">
        <f>'2ºSemestre2015'!G10</f>
        <v>3038</v>
      </c>
      <c r="C10" s="55">
        <f>'JAN16'!C10+'FEV16'!C10+'MAR16'!C10+'ABR16'!C10+'MAI16'!C10+'JUN16'!C10</f>
        <v>659</v>
      </c>
      <c r="D10" s="55">
        <f>'JAN16'!D10+'FEV16'!D10+'MAR16'!D10+'ABR16'!D10+'MAI16'!D10+'JUN16'!D10</f>
        <v>519</v>
      </c>
      <c r="E10" s="64">
        <v>1261</v>
      </c>
      <c r="F10" s="64">
        <v>1917</v>
      </c>
      <c r="G10" s="56">
        <f t="shared" si="0"/>
        <v>3178</v>
      </c>
      <c r="H10" s="62"/>
      <c r="I10" s="40"/>
      <c r="J10" s="40"/>
    </row>
    <row r="11" spans="1:10" ht="15" x14ac:dyDescent="0.2">
      <c r="A11" s="39" t="s">
        <v>374</v>
      </c>
      <c r="B11" s="55">
        <f>'2ºSemestre2015'!G11</f>
        <v>1780</v>
      </c>
      <c r="C11" s="55">
        <f>'JAN16'!C11+'FEV16'!C11+'MAR16'!C11+'ABR16'!C11+'MAI16'!C11+'JUN16'!C11</f>
        <v>1352</v>
      </c>
      <c r="D11" s="55">
        <f>'JAN16'!D11+'FEV16'!D11+'MAR16'!D11+'ABR16'!D11+'MAI16'!D11+'JUN16'!D11</f>
        <v>1255</v>
      </c>
      <c r="E11" s="64">
        <v>1252</v>
      </c>
      <c r="F11" s="64">
        <v>625</v>
      </c>
      <c r="G11" s="56">
        <f t="shared" si="0"/>
        <v>1877</v>
      </c>
      <c r="H11" s="62"/>
      <c r="I11" s="40"/>
      <c r="J11" s="40"/>
    </row>
    <row r="12" spans="1:10" ht="15" x14ac:dyDescent="0.2">
      <c r="A12" s="39" t="s">
        <v>297</v>
      </c>
      <c r="B12" s="55">
        <f>'2ºSemestre2015'!G12</f>
        <v>5446</v>
      </c>
      <c r="C12" s="55">
        <f>'JAN16'!C12+'FEV16'!C12+'MAR16'!C12+'ABR16'!C12+'MAI16'!C12+'JUN16'!C12</f>
        <v>555</v>
      </c>
      <c r="D12" s="55">
        <f>'JAN16'!D12+'FEV16'!D12+'MAR16'!D12+'ABR16'!D12+'MAI16'!D12+'JUN16'!D12</f>
        <v>944</v>
      </c>
      <c r="E12" s="64">
        <v>2187</v>
      </c>
      <c r="F12" s="64">
        <v>2870</v>
      </c>
      <c r="G12" s="56">
        <f t="shared" si="0"/>
        <v>5057</v>
      </c>
      <c r="H12" s="62"/>
      <c r="I12" s="40"/>
      <c r="J12" s="40"/>
    </row>
    <row r="13" spans="1:10" ht="15" x14ac:dyDescent="0.2">
      <c r="A13" s="39" t="s">
        <v>205</v>
      </c>
      <c r="B13" s="55">
        <v>1308</v>
      </c>
      <c r="C13" s="55">
        <f>'JAN16'!C13+'FEV16'!C13+'MAR16'!C13+'ABR16'!C13+'MAI16'!C13+'JUN16'!C13</f>
        <v>906</v>
      </c>
      <c r="D13" s="55">
        <f>'JAN16'!D13+'FEV16'!D13+'MAR16'!D13+'ABR16'!D13+'MAI16'!D13+'JUN16'!D13</f>
        <v>704</v>
      </c>
      <c r="E13" s="64">
        <v>559</v>
      </c>
      <c r="F13" s="64">
        <v>951</v>
      </c>
      <c r="G13" s="56">
        <f t="shared" si="0"/>
        <v>1510</v>
      </c>
      <c r="H13" s="62"/>
      <c r="I13" s="40"/>
      <c r="J13" s="40"/>
    </row>
    <row r="14" spans="1:10" ht="15" x14ac:dyDescent="0.2">
      <c r="A14" s="39" t="s">
        <v>9</v>
      </c>
      <c r="B14" s="55">
        <f>'2ºSemestre2015'!G14</f>
        <v>799</v>
      </c>
      <c r="C14" s="55">
        <f>'JAN16'!C14+'FEV16'!C14+'MAR16'!C14+'ABR16'!C14+'MAI16'!C14+'JUN16'!C14</f>
        <v>2083</v>
      </c>
      <c r="D14" s="55">
        <f>'JAN16'!D14+'FEV16'!D14+'MAR16'!D14+'ABR16'!D14+'MAI16'!D14+'JUN16'!D14</f>
        <v>1127</v>
      </c>
      <c r="E14" s="64">
        <v>1435</v>
      </c>
      <c r="F14" s="64">
        <v>320</v>
      </c>
      <c r="G14" s="56">
        <f t="shared" si="0"/>
        <v>1755</v>
      </c>
      <c r="H14" s="62"/>
      <c r="I14" s="40"/>
      <c r="J14" s="40"/>
    </row>
    <row r="15" spans="1:10" ht="15" x14ac:dyDescent="0.2">
      <c r="A15" s="39" t="s">
        <v>217</v>
      </c>
      <c r="B15" s="55">
        <f>'2ºSemestre2015'!G15</f>
        <v>3249</v>
      </c>
      <c r="C15" s="55">
        <f>'JAN16'!C15+'FEV16'!C15+'MAR16'!C15+'ABR16'!C15+'MAI16'!C15+'JUN16'!C15</f>
        <v>1602</v>
      </c>
      <c r="D15" s="55">
        <f>'JAN16'!D15+'FEV16'!D15+'MAR16'!D15+'ABR16'!D15+'MAI16'!D15+'JUN16'!D15</f>
        <v>760</v>
      </c>
      <c r="E15" s="64">
        <v>4090</v>
      </c>
      <c r="F15" s="64">
        <v>1</v>
      </c>
      <c r="G15" s="56">
        <f t="shared" si="0"/>
        <v>4091</v>
      </c>
      <c r="H15" s="62"/>
      <c r="I15" s="40"/>
      <c r="J15" s="40"/>
    </row>
    <row r="16" spans="1:10" ht="15.75" thickBot="1" x14ac:dyDescent="0.25">
      <c r="A16" s="10"/>
      <c r="B16" s="57"/>
      <c r="C16" s="58"/>
      <c r="D16" s="57"/>
      <c r="E16" s="65"/>
      <c r="F16" s="65"/>
      <c r="G16" s="59"/>
    </row>
    <row r="17" spans="1:8" ht="15.75" thickBot="1" x14ac:dyDescent="0.25">
      <c r="A17" s="13" t="s">
        <v>11</v>
      </c>
      <c r="B17" s="60">
        <f t="shared" ref="B17:G17" si="1">SUM(B8:B15)</f>
        <v>21946</v>
      </c>
      <c r="C17" s="60">
        <f t="shared" si="1"/>
        <v>10750</v>
      </c>
      <c r="D17" s="60">
        <f t="shared" si="1"/>
        <v>7421</v>
      </c>
      <c r="E17" s="60">
        <f t="shared" si="1"/>
        <v>15956</v>
      </c>
      <c r="F17" s="60">
        <f t="shared" si="1"/>
        <v>9319</v>
      </c>
      <c r="G17" s="87">
        <f t="shared" si="1"/>
        <v>25275</v>
      </c>
      <c r="H17" s="88"/>
    </row>
    <row r="18" spans="1:8" ht="18.75" customHeight="1" x14ac:dyDescent="0.2">
      <c r="A18" s="166" t="s">
        <v>453</v>
      </c>
      <c r="B18" s="167"/>
      <c r="C18" s="167"/>
      <c r="D18" s="167"/>
      <c r="E18" s="167"/>
      <c r="F18" s="167"/>
      <c r="G18" s="167"/>
    </row>
    <row r="19" spans="1:8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style="66" customWidth="1"/>
    <col min="2" max="2" width="16.42578125" style="66" customWidth="1"/>
    <col min="3" max="3" width="14.85546875" style="66" customWidth="1"/>
    <col min="4" max="6" width="20.42578125" style="66" customWidth="1"/>
    <col min="7" max="7" width="18.85546875" style="66" customWidth="1"/>
    <col min="8" max="16384" width="9.140625" style="66"/>
  </cols>
  <sheetData>
    <row r="1" spans="1:10" ht="13.5" thickBot="1" x14ac:dyDescent="0.25"/>
    <row r="2" spans="1:10" ht="15" x14ac:dyDescent="0.2">
      <c r="A2" s="176" t="s">
        <v>13</v>
      </c>
      <c r="B2" s="177"/>
      <c r="C2" s="177"/>
      <c r="D2" s="177"/>
      <c r="E2" s="178"/>
      <c r="F2" s="178"/>
      <c r="G2" s="179"/>
    </row>
    <row r="3" spans="1:10" ht="15" x14ac:dyDescent="0.2">
      <c r="A3" s="180" t="s">
        <v>14</v>
      </c>
      <c r="B3" s="181"/>
      <c r="C3" s="181"/>
      <c r="D3" s="181"/>
      <c r="E3" s="182"/>
      <c r="F3" s="182"/>
      <c r="G3" s="183"/>
    </row>
    <row r="4" spans="1:10" ht="15.75" thickBot="1" x14ac:dyDescent="0.25">
      <c r="A4" s="184" t="s">
        <v>447</v>
      </c>
      <c r="B4" s="185"/>
      <c r="C4" s="185"/>
      <c r="D4" s="185"/>
      <c r="E4" s="186"/>
      <c r="F4" s="186"/>
      <c r="G4" s="187"/>
    </row>
    <row r="5" spans="1:10" ht="13.9" customHeight="1" thickBot="1" x14ac:dyDescent="0.25"/>
    <row r="6" spans="1:10" ht="21" customHeight="1" x14ac:dyDescent="0.2">
      <c r="A6" s="195" t="s">
        <v>0</v>
      </c>
      <c r="B6" s="193" t="s">
        <v>448</v>
      </c>
      <c r="C6" s="193" t="s">
        <v>1</v>
      </c>
      <c r="D6" s="193" t="s">
        <v>2</v>
      </c>
      <c r="E6" s="188" t="s">
        <v>449</v>
      </c>
      <c r="F6" s="189"/>
      <c r="G6" s="190"/>
    </row>
    <row r="7" spans="1:10" ht="15" x14ac:dyDescent="0.2">
      <c r="A7" s="196"/>
      <c r="B7" s="194"/>
      <c r="C7" s="194"/>
      <c r="D7" s="194"/>
      <c r="E7" s="82" t="s">
        <v>412</v>
      </c>
      <c r="F7" s="82" t="s">
        <v>413</v>
      </c>
      <c r="G7" s="81" t="s">
        <v>414</v>
      </c>
    </row>
    <row r="8" spans="1:10" ht="15" x14ac:dyDescent="0.2">
      <c r="A8" s="80" t="s">
        <v>3</v>
      </c>
      <c r="B8" s="79">
        <v>4062</v>
      </c>
      <c r="C8" s="79">
        <v>528</v>
      </c>
      <c r="D8" s="79">
        <v>338</v>
      </c>
      <c r="E8" s="78">
        <v>3709</v>
      </c>
      <c r="F8" s="78">
        <v>543</v>
      </c>
      <c r="G8" s="77">
        <f t="shared" ref="G8:G15" si="0">B8+C8-D8</f>
        <v>4252</v>
      </c>
      <c r="H8" s="67"/>
      <c r="I8" s="76"/>
      <c r="J8" s="76"/>
    </row>
    <row r="9" spans="1:10" ht="15" x14ac:dyDescent="0.2">
      <c r="A9" s="80" t="s">
        <v>4</v>
      </c>
      <c r="B9" s="79">
        <v>3745</v>
      </c>
      <c r="C9" s="79">
        <v>123</v>
      </c>
      <c r="D9" s="79">
        <v>69</v>
      </c>
      <c r="E9" s="78">
        <v>1668</v>
      </c>
      <c r="F9" s="78">
        <v>2131</v>
      </c>
      <c r="G9" s="77">
        <f t="shared" si="0"/>
        <v>3799</v>
      </c>
      <c r="H9" s="67"/>
      <c r="I9" s="76"/>
      <c r="J9" s="76"/>
    </row>
    <row r="10" spans="1:10" ht="15" x14ac:dyDescent="0.2">
      <c r="A10" s="80" t="s">
        <v>341</v>
      </c>
      <c r="B10" s="79">
        <v>3178</v>
      </c>
      <c r="C10" s="79">
        <v>97</v>
      </c>
      <c r="D10" s="79">
        <v>144</v>
      </c>
      <c r="E10" s="78">
        <v>1212</v>
      </c>
      <c r="F10" s="78">
        <v>1919</v>
      </c>
      <c r="G10" s="77">
        <f t="shared" si="0"/>
        <v>3131</v>
      </c>
      <c r="H10" s="67"/>
      <c r="I10" s="76"/>
      <c r="J10" s="76"/>
    </row>
    <row r="11" spans="1:10" ht="15" x14ac:dyDescent="0.2">
      <c r="A11" s="80" t="s">
        <v>374</v>
      </c>
      <c r="B11" s="79">
        <v>1877</v>
      </c>
      <c r="C11" s="79">
        <v>205</v>
      </c>
      <c r="D11" s="79">
        <v>183</v>
      </c>
      <c r="E11" s="78">
        <v>1273</v>
      </c>
      <c r="F11" s="78">
        <v>626</v>
      </c>
      <c r="G11" s="77">
        <f t="shared" si="0"/>
        <v>1899</v>
      </c>
      <c r="H11" s="67"/>
      <c r="I11" s="76"/>
      <c r="J11" s="76"/>
    </row>
    <row r="12" spans="1:10" ht="15" x14ac:dyDescent="0.2">
      <c r="A12" s="80" t="s">
        <v>297</v>
      </c>
      <c r="B12" s="79">
        <v>5057</v>
      </c>
      <c r="C12" s="79">
        <v>923</v>
      </c>
      <c r="D12" s="79">
        <v>200</v>
      </c>
      <c r="E12" s="78">
        <v>2907</v>
      </c>
      <c r="F12" s="78">
        <v>2873</v>
      </c>
      <c r="G12" s="77">
        <f t="shared" si="0"/>
        <v>5780</v>
      </c>
      <c r="H12" s="67"/>
      <c r="I12" s="76"/>
      <c r="J12" s="76"/>
    </row>
    <row r="13" spans="1:10" ht="15" x14ac:dyDescent="0.2">
      <c r="A13" s="80" t="s">
        <v>8</v>
      </c>
      <c r="B13" s="79">
        <v>1510</v>
      </c>
      <c r="C13" s="79">
        <v>159</v>
      </c>
      <c r="D13" s="79">
        <v>108</v>
      </c>
      <c r="E13" s="78">
        <v>593</v>
      </c>
      <c r="F13" s="78">
        <v>968</v>
      </c>
      <c r="G13" s="77">
        <f>B13+C13-D13</f>
        <v>1561</v>
      </c>
      <c r="H13" s="67"/>
      <c r="I13" s="76"/>
      <c r="J13" s="76"/>
    </row>
    <row r="14" spans="1:10" ht="15" x14ac:dyDescent="0.2">
      <c r="A14" s="80" t="s">
        <v>9</v>
      </c>
      <c r="B14" s="79">
        <v>1755</v>
      </c>
      <c r="C14" s="79">
        <v>78</v>
      </c>
      <c r="D14" s="79">
        <v>236</v>
      </c>
      <c r="E14" s="78">
        <v>1246</v>
      </c>
      <c r="F14" s="78">
        <v>351</v>
      </c>
      <c r="G14" s="77">
        <f t="shared" si="0"/>
        <v>1597</v>
      </c>
      <c r="H14" s="67"/>
      <c r="I14" s="76"/>
      <c r="J14" s="76"/>
    </row>
    <row r="15" spans="1:10" ht="15" x14ac:dyDescent="0.2">
      <c r="A15" s="80" t="s">
        <v>450</v>
      </c>
      <c r="B15" s="79">
        <v>5311</v>
      </c>
      <c r="C15" s="79">
        <v>356</v>
      </c>
      <c r="D15" s="79">
        <v>286</v>
      </c>
      <c r="E15" s="78">
        <v>5380</v>
      </c>
      <c r="F15" s="78">
        <v>1</v>
      </c>
      <c r="G15" s="77">
        <f t="shared" si="0"/>
        <v>5381</v>
      </c>
      <c r="H15" s="67"/>
      <c r="I15" s="76"/>
      <c r="J15" s="76"/>
    </row>
    <row r="16" spans="1:10" ht="15.75" thickBot="1" x14ac:dyDescent="0.25">
      <c r="A16" s="75"/>
      <c r="B16" s="73"/>
      <c r="C16" s="74"/>
      <c r="D16" s="73"/>
      <c r="E16" s="72"/>
      <c r="F16" s="72"/>
      <c r="G16" s="71"/>
      <c r="H16" s="67"/>
    </row>
    <row r="17" spans="1:8" ht="15.75" thickBot="1" x14ac:dyDescent="0.25">
      <c r="A17" s="70" t="s">
        <v>11</v>
      </c>
      <c r="B17" s="69">
        <f>SUM(B8:B15)</f>
        <v>26495</v>
      </c>
      <c r="C17" s="69">
        <f>SUM(C8:C15)</f>
        <v>2469</v>
      </c>
      <c r="D17" s="69">
        <f>SUM(D8:D15)</f>
        <v>1564</v>
      </c>
      <c r="E17" s="69">
        <f>SUM(E8:E15)</f>
        <v>17988</v>
      </c>
      <c r="F17" s="69">
        <f>SUM(F8:F15)</f>
        <v>9412</v>
      </c>
      <c r="G17" s="68">
        <f>B17+C17-D17</f>
        <v>27400</v>
      </c>
      <c r="H17" s="67"/>
    </row>
    <row r="18" spans="1:8" ht="13.5" customHeight="1" x14ac:dyDescent="0.2">
      <c r="A18" s="191" t="s">
        <v>451</v>
      </c>
      <c r="B18" s="192"/>
      <c r="C18" s="192"/>
      <c r="D18" s="192"/>
      <c r="E18" s="192"/>
      <c r="F18" s="192"/>
      <c r="G18" s="192"/>
    </row>
    <row r="19" spans="1:8" ht="19.899999999999999" customHeight="1" x14ac:dyDescent="0.2">
      <c r="A19" s="66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style="66" customWidth="1"/>
    <col min="2" max="2" width="16.42578125" style="66" customWidth="1"/>
    <col min="3" max="3" width="14.85546875" style="66" customWidth="1"/>
    <col min="4" max="6" width="20.42578125" style="66" customWidth="1"/>
    <col min="7" max="7" width="18.85546875" style="66" customWidth="1"/>
    <col min="8" max="16384" width="9.140625" style="66"/>
  </cols>
  <sheetData>
    <row r="1" spans="1:10" ht="13.5" thickBot="1" x14ac:dyDescent="0.25"/>
    <row r="2" spans="1:10" ht="15" x14ac:dyDescent="0.2">
      <c r="A2" s="176" t="s">
        <v>13</v>
      </c>
      <c r="B2" s="177"/>
      <c r="C2" s="177"/>
      <c r="D2" s="177"/>
      <c r="E2" s="178"/>
      <c r="F2" s="178"/>
      <c r="G2" s="179"/>
    </row>
    <row r="3" spans="1:10" ht="15" x14ac:dyDescent="0.2">
      <c r="A3" s="180" t="s">
        <v>14</v>
      </c>
      <c r="B3" s="181"/>
      <c r="C3" s="181"/>
      <c r="D3" s="181"/>
      <c r="E3" s="182"/>
      <c r="F3" s="182"/>
      <c r="G3" s="183"/>
    </row>
    <row r="4" spans="1:10" ht="15.75" thickBot="1" x14ac:dyDescent="0.25">
      <c r="A4" s="184" t="s">
        <v>454</v>
      </c>
      <c r="B4" s="185"/>
      <c r="C4" s="185"/>
      <c r="D4" s="185"/>
      <c r="E4" s="186"/>
      <c r="F4" s="186"/>
      <c r="G4" s="187"/>
    </row>
    <row r="5" spans="1:10" ht="13.9" customHeight="1" thickBot="1" x14ac:dyDescent="0.25"/>
    <row r="6" spans="1:10" ht="21" customHeight="1" x14ac:dyDescent="0.2">
      <c r="A6" s="195" t="s">
        <v>0</v>
      </c>
      <c r="B6" s="193" t="s">
        <v>455</v>
      </c>
      <c r="C6" s="193" t="s">
        <v>1</v>
      </c>
      <c r="D6" s="193" t="s">
        <v>2</v>
      </c>
      <c r="E6" s="188" t="s">
        <v>456</v>
      </c>
      <c r="F6" s="189"/>
      <c r="G6" s="190"/>
    </row>
    <row r="7" spans="1:10" ht="15" x14ac:dyDescent="0.2">
      <c r="A7" s="196"/>
      <c r="B7" s="194"/>
      <c r="C7" s="194"/>
      <c r="D7" s="194"/>
      <c r="E7" s="82" t="s">
        <v>412</v>
      </c>
      <c r="F7" s="82" t="s">
        <v>413</v>
      </c>
      <c r="G7" s="81" t="s">
        <v>414</v>
      </c>
    </row>
    <row r="8" spans="1:10" ht="15" x14ac:dyDescent="0.2">
      <c r="A8" s="80" t="s">
        <v>3</v>
      </c>
      <c r="B8" s="79">
        <v>4252</v>
      </c>
      <c r="C8" s="79">
        <v>651</v>
      </c>
      <c r="D8" s="79">
        <v>224</v>
      </c>
      <c r="E8" s="78">
        <v>4127</v>
      </c>
      <c r="F8" s="78">
        <v>552</v>
      </c>
      <c r="G8" s="77">
        <f t="shared" ref="G8:G15" si="0">B8+C8-D8</f>
        <v>4679</v>
      </c>
      <c r="H8" s="67"/>
      <c r="I8" s="76"/>
      <c r="J8" s="76"/>
    </row>
    <row r="9" spans="1:10" ht="15" x14ac:dyDescent="0.2">
      <c r="A9" s="80" t="s">
        <v>4</v>
      </c>
      <c r="B9" s="79">
        <v>3799</v>
      </c>
      <c r="C9" s="79">
        <v>79</v>
      </c>
      <c r="D9" s="79">
        <v>110</v>
      </c>
      <c r="E9" s="78">
        <v>1638</v>
      </c>
      <c r="F9" s="78">
        <v>2130</v>
      </c>
      <c r="G9" s="77">
        <f t="shared" si="0"/>
        <v>3768</v>
      </c>
      <c r="H9" s="67"/>
      <c r="I9" s="76"/>
      <c r="J9" s="76"/>
    </row>
    <row r="10" spans="1:10" ht="15" x14ac:dyDescent="0.2">
      <c r="A10" s="80" t="s">
        <v>341</v>
      </c>
      <c r="B10" s="79">
        <v>3131</v>
      </c>
      <c r="C10" s="79">
        <v>251</v>
      </c>
      <c r="D10" s="79">
        <v>160</v>
      </c>
      <c r="E10" s="78">
        <v>1291</v>
      </c>
      <c r="F10" s="78">
        <v>1931</v>
      </c>
      <c r="G10" s="77">
        <f t="shared" si="0"/>
        <v>3222</v>
      </c>
      <c r="H10" s="67"/>
      <c r="I10" s="76"/>
      <c r="J10" s="76"/>
    </row>
    <row r="11" spans="1:10" ht="15" x14ac:dyDescent="0.2">
      <c r="A11" s="80" t="s">
        <v>374</v>
      </c>
      <c r="B11" s="79">
        <v>1899</v>
      </c>
      <c r="C11" s="79">
        <v>200</v>
      </c>
      <c r="D11" s="79">
        <v>180</v>
      </c>
      <c r="E11" s="78">
        <v>1308</v>
      </c>
      <c r="F11" s="78">
        <v>611</v>
      </c>
      <c r="G11" s="77">
        <f t="shared" si="0"/>
        <v>1919</v>
      </c>
      <c r="H11" s="67"/>
      <c r="I11" s="76"/>
      <c r="J11" s="76"/>
    </row>
    <row r="12" spans="1:10" ht="15" x14ac:dyDescent="0.2">
      <c r="A12" s="80" t="s">
        <v>297</v>
      </c>
      <c r="B12" s="79">
        <v>5780</v>
      </c>
      <c r="C12" s="79">
        <v>379</v>
      </c>
      <c r="D12" s="79">
        <v>177</v>
      </c>
      <c r="E12" s="78">
        <v>3109</v>
      </c>
      <c r="F12" s="78">
        <v>2873</v>
      </c>
      <c r="G12" s="77">
        <f t="shared" si="0"/>
        <v>5982</v>
      </c>
      <c r="H12" s="67"/>
      <c r="I12" s="76"/>
      <c r="J12" s="76"/>
    </row>
    <row r="13" spans="1:10" ht="15" x14ac:dyDescent="0.2">
      <c r="A13" s="80" t="s">
        <v>8</v>
      </c>
      <c r="B13" s="79">
        <v>1561</v>
      </c>
      <c r="C13" s="79">
        <v>197</v>
      </c>
      <c r="D13" s="79">
        <v>98</v>
      </c>
      <c r="E13" s="78">
        <v>691</v>
      </c>
      <c r="F13" s="78">
        <v>969</v>
      </c>
      <c r="G13" s="77">
        <f>B13+C13-D13</f>
        <v>1660</v>
      </c>
      <c r="H13" s="67"/>
      <c r="I13" s="76"/>
      <c r="J13" s="76"/>
    </row>
    <row r="14" spans="1:10" ht="15" x14ac:dyDescent="0.2">
      <c r="A14" s="80" t="s">
        <v>9</v>
      </c>
      <c r="B14" s="79">
        <v>1597</v>
      </c>
      <c r="C14" s="79">
        <v>447</v>
      </c>
      <c r="D14" s="79">
        <v>202</v>
      </c>
      <c r="E14" s="78">
        <v>1475</v>
      </c>
      <c r="F14" s="78">
        <v>367</v>
      </c>
      <c r="G14" s="77">
        <f t="shared" si="0"/>
        <v>1842</v>
      </c>
      <c r="H14" s="67"/>
      <c r="I14" s="76"/>
      <c r="J14" s="76"/>
    </row>
    <row r="15" spans="1:10" ht="15" x14ac:dyDescent="0.2">
      <c r="A15" s="80" t="s">
        <v>450</v>
      </c>
      <c r="B15" s="79">
        <v>5285</v>
      </c>
      <c r="C15" s="79">
        <v>514</v>
      </c>
      <c r="D15" s="79">
        <v>207</v>
      </c>
      <c r="E15" s="78">
        <v>5591</v>
      </c>
      <c r="F15" s="78">
        <v>1</v>
      </c>
      <c r="G15" s="77">
        <f t="shared" si="0"/>
        <v>5592</v>
      </c>
      <c r="H15" s="67"/>
      <c r="I15" s="76"/>
      <c r="J15" s="76"/>
    </row>
    <row r="16" spans="1:10" ht="15.75" thickBot="1" x14ac:dyDescent="0.25">
      <c r="A16" s="75"/>
      <c r="B16" s="73"/>
      <c r="C16" s="74"/>
      <c r="D16" s="73"/>
      <c r="E16" s="72"/>
      <c r="F16" s="72"/>
      <c r="G16" s="71"/>
      <c r="H16" s="67"/>
    </row>
    <row r="17" spans="1:8" ht="15.75" thickBot="1" x14ac:dyDescent="0.25">
      <c r="A17" s="70" t="s">
        <v>11</v>
      </c>
      <c r="B17" s="69">
        <f>SUM(B8:B15)</f>
        <v>27304</v>
      </c>
      <c r="C17" s="69">
        <f>SUM(C8:C15)</f>
        <v>2718</v>
      </c>
      <c r="D17" s="69">
        <f>SUM(D8:D15)</f>
        <v>1358</v>
      </c>
      <c r="E17" s="69">
        <f>SUM(E8:E15)</f>
        <v>19230</v>
      </c>
      <c r="F17" s="69">
        <f>SUM(F8:F15)</f>
        <v>9434</v>
      </c>
      <c r="G17" s="68">
        <f>B17+C17-D17</f>
        <v>28664</v>
      </c>
      <c r="H17" s="67"/>
    </row>
    <row r="18" spans="1:8" ht="13.5" customHeight="1" x14ac:dyDescent="0.2">
      <c r="A18" s="191" t="s">
        <v>457</v>
      </c>
      <c r="B18" s="192"/>
      <c r="C18" s="192"/>
      <c r="D18" s="192"/>
      <c r="E18" s="192"/>
      <c r="F18" s="192"/>
      <c r="G18" s="192"/>
    </row>
    <row r="19" spans="1:8" ht="19.899999999999999" customHeight="1" x14ac:dyDescent="0.2">
      <c r="A19" s="66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A3" sqref="A3:G3"/>
    </sheetView>
  </sheetViews>
  <sheetFormatPr defaultRowHeight="12.75" x14ac:dyDescent="0.2"/>
  <cols>
    <col min="1" max="1" width="16.85546875" style="66" customWidth="1"/>
    <col min="2" max="2" width="16.42578125" style="66" customWidth="1"/>
    <col min="3" max="3" width="14.85546875" style="66" customWidth="1"/>
    <col min="4" max="6" width="20.42578125" style="66" customWidth="1"/>
    <col min="7" max="7" width="18.85546875" style="66" customWidth="1"/>
    <col min="8" max="16384" width="9.140625" style="66"/>
  </cols>
  <sheetData>
    <row r="1" spans="1:10" ht="13.5" thickBot="1" x14ac:dyDescent="0.25"/>
    <row r="2" spans="1:10" ht="15" x14ac:dyDescent="0.2">
      <c r="A2" s="176" t="s">
        <v>13</v>
      </c>
      <c r="B2" s="177"/>
      <c r="C2" s="177"/>
      <c r="D2" s="177"/>
      <c r="E2" s="178"/>
      <c r="F2" s="178"/>
      <c r="G2" s="179"/>
    </row>
    <row r="3" spans="1:10" ht="15" x14ac:dyDescent="0.2">
      <c r="A3" s="180" t="s">
        <v>14</v>
      </c>
      <c r="B3" s="181"/>
      <c r="C3" s="181"/>
      <c r="D3" s="181"/>
      <c r="E3" s="182"/>
      <c r="F3" s="182"/>
      <c r="G3" s="183"/>
    </row>
    <row r="4" spans="1:10" ht="15.75" thickBot="1" x14ac:dyDescent="0.25">
      <c r="A4" s="184" t="s">
        <v>458</v>
      </c>
      <c r="B4" s="185"/>
      <c r="C4" s="185"/>
      <c r="D4" s="185"/>
      <c r="E4" s="186"/>
      <c r="F4" s="186"/>
      <c r="G4" s="187"/>
    </row>
    <row r="5" spans="1:10" ht="13.9" customHeight="1" thickBot="1" x14ac:dyDescent="0.25"/>
    <row r="6" spans="1:10" ht="21" customHeight="1" x14ac:dyDescent="0.2">
      <c r="A6" s="195" t="s">
        <v>0</v>
      </c>
      <c r="B6" s="193" t="s">
        <v>459</v>
      </c>
      <c r="C6" s="193" t="s">
        <v>1</v>
      </c>
      <c r="D6" s="193" t="s">
        <v>2</v>
      </c>
      <c r="E6" s="188" t="s">
        <v>460</v>
      </c>
      <c r="F6" s="189"/>
      <c r="G6" s="190"/>
    </row>
    <row r="7" spans="1:10" ht="15" x14ac:dyDescent="0.2">
      <c r="A7" s="196"/>
      <c r="B7" s="194"/>
      <c r="C7" s="194"/>
      <c r="D7" s="194"/>
      <c r="E7" s="82" t="s">
        <v>412</v>
      </c>
      <c r="F7" s="82" t="s">
        <v>413</v>
      </c>
      <c r="G7" s="81" t="s">
        <v>414</v>
      </c>
    </row>
    <row r="8" spans="1:10" ht="15" x14ac:dyDescent="0.2">
      <c r="A8" s="80" t="s">
        <v>3</v>
      </c>
      <c r="B8" s="79">
        <v>4679</v>
      </c>
      <c r="C8" s="79">
        <v>493</v>
      </c>
      <c r="D8" s="79">
        <v>204</v>
      </c>
      <c r="E8" s="78">
        <v>4397</v>
      </c>
      <c r="F8" s="78">
        <v>571</v>
      </c>
      <c r="G8" s="77">
        <f t="shared" ref="G8:G15" si="0">B8+C8-D8</f>
        <v>4968</v>
      </c>
      <c r="H8" s="67"/>
      <c r="I8" s="76"/>
      <c r="J8" s="76"/>
    </row>
    <row r="9" spans="1:10" ht="15" x14ac:dyDescent="0.2">
      <c r="A9" s="80" t="s">
        <v>4</v>
      </c>
      <c r="B9" s="79">
        <v>3768</v>
      </c>
      <c r="C9" s="79">
        <v>172</v>
      </c>
      <c r="D9" s="79">
        <v>100</v>
      </c>
      <c r="E9" s="78">
        <v>1687</v>
      </c>
      <c r="F9" s="78">
        <v>2153</v>
      </c>
      <c r="G9" s="77">
        <f t="shared" si="0"/>
        <v>3840</v>
      </c>
      <c r="H9" s="67"/>
      <c r="I9" s="76"/>
      <c r="J9" s="76"/>
    </row>
    <row r="10" spans="1:10" ht="15" x14ac:dyDescent="0.2">
      <c r="A10" s="80" t="s">
        <v>341</v>
      </c>
      <c r="B10" s="79">
        <v>3222</v>
      </c>
      <c r="C10" s="79">
        <v>8</v>
      </c>
      <c r="D10" s="79">
        <v>95</v>
      </c>
      <c r="E10" s="78">
        <v>1206</v>
      </c>
      <c r="F10" s="78">
        <v>1929</v>
      </c>
      <c r="G10" s="77">
        <f t="shared" si="0"/>
        <v>3135</v>
      </c>
      <c r="H10" s="67"/>
      <c r="I10" s="76"/>
      <c r="J10" s="76"/>
    </row>
    <row r="11" spans="1:10" ht="15" x14ac:dyDescent="0.2">
      <c r="A11" s="80" t="s">
        <v>374</v>
      </c>
      <c r="B11" s="79">
        <v>1919</v>
      </c>
      <c r="C11" s="79">
        <v>60</v>
      </c>
      <c r="D11" s="79">
        <v>75</v>
      </c>
      <c r="E11" s="78">
        <v>1293</v>
      </c>
      <c r="F11" s="78">
        <v>611</v>
      </c>
      <c r="G11" s="77">
        <f t="shared" si="0"/>
        <v>1904</v>
      </c>
      <c r="H11" s="67"/>
      <c r="I11" s="76"/>
      <c r="J11" s="76"/>
    </row>
    <row r="12" spans="1:10" ht="15" x14ac:dyDescent="0.2">
      <c r="A12" s="80" t="s">
        <v>297</v>
      </c>
      <c r="B12" s="79">
        <v>5982</v>
      </c>
      <c r="C12" s="79">
        <v>317</v>
      </c>
      <c r="D12" s="79">
        <v>202</v>
      </c>
      <c r="E12" s="78">
        <v>3221</v>
      </c>
      <c r="F12" s="78">
        <v>2876</v>
      </c>
      <c r="G12" s="77">
        <f t="shared" si="0"/>
        <v>6097</v>
      </c>
      <c r="H12" s="67"/>
      <c r="I12" s="76"/>
      <c r="J12" s="76"/>
    </row>
    <row r="13" spans="1:10" ht="15" x14ac:dyDescent="0.2">
      <c r="A13" s="80" t="s">
        <v>8</v>
      </c>
      <c r="B13" s="79">
        <v>1660</v>
      </c>
      <c r="C13" s="79">
        <v>132</v>
      </c>
      <c r="D13" s="79">
        <v>153</v>
      </c>
      <c r="E13" s="78">
        <v>668</v>
      </c>
      <c r="F13" s="78">
        <v>971</v>
      </c>
      <c r="G13" s="77">
        <f>B13+C13-D13</f>
        <v>1639</v>
      </c>
      <c r="H13" s="67"/>
      <c r="I13" s="76"/>
      <c r="J13" s="76"/>
    </row>
    <row r="14" spans="1:10" ht="15" x14ac:dyDescent="0.2">
      <c r="A14" s="80" t="s">
        <v>9</v>
      </c>
      <c r="B14" s="79">
        <v>1842</v>
      </c>
      <c r="C14" s="79">
        <v>91</v>
      </c>
      <c r="D14" s="79">
        <v>287</v>
      </c>
      <c r="E14" s="78">
        <v>1242</v>
      </c>
      <c r="F14" s="78">
        <v>404</v>
      </c>
      <c r="G14" s="77">
        <f t="shared" si="0"/>
        <v>1646</v>
      </c>
      <c r="H14" s="67"/>
      <c r="I14" s="76"/>
      <c r="J14" s="76"/>
    </row>
    <row r="15" spans="1:10" ht="15" x14ac:dyDescent="0.2">
      <c r="A15" s="80" t="s">
        <v>217</v>
      </c>
      <c r="B15" s="79">
        <v>5592</v>
      </c>
      <c r="C15" s="79">
        <v>460</v>
      </c>
      <c r="D15" s="79">
        <v>540</v>
      </c>
      <c r="E15" s="78">
        <v>5511</v>
      </c>
      <c r="F15" s="78">
        <v>1</v>
      </c>
      <c r="G15" s="77">
        <f t="shared" si="0"/>
        <v>5512</v>
      </c>
      <c r="H15" s="67"/>
      <c r="I15" s="76"/>
      <c r="J15" s="76"/>
    </row>
    <row r="16" spans="1:10" ht="15.75" thickBot="1" x14ac:dyDescent="0.25">
      <c r="A16" s="75"/>
      <c r="B16" s="73"/>
      <c r="C16" s="74"/>
      <c r="D16" s="73"/>
      <c r="E16" s="72"/>
      <c r="F16" s="72"/>
      <c r="G16" s="71"/>
      <c r="H16" s="67"/>
    </row>
    <row r="17" spans="1:8" ht="15.75" thickBot="1" x14ac:dyDescent="0.25">
      <c r="A17" s="70" t="s">
        <v>11</v>
      </c>
      <c r="B17" s="69">
        <f>SUM(B8:B15)</f>
        <v>28664</v>
      </c>
      <c r="C17" s="69">
        <f>SUM(C8:C15)</f>
        <v>1733</v>
      </c>
      <c r="D17" s="69">
        <f>SUM(D8:D15)</f>
        <v>1656</v>
      </c>
      <c r="E17" s="69">
        <f>SUM(E8:E15)</f>
        <v>19225</v>
      </c>
      <c r="F17" s="69">
        <f>SUM(F8:F15)</f>
        <v>9516</v>
      </c>
      <c r="G17" s="68">
        <f>B17+C17-D17</f>
        <v>28741</v>
      </c>
      <c r="H17" s="67"/>
    </row>
    <row r="18" spans="1:8" ht="13.5" customHeight="1" x14ac:dyDescent="0.2">
      <c r="A18" s="191"/>
      <c r="B18" s="192"/>
      <c r="C18" s="192"/>
      <c r="D18" s="192"/>
      <c r="E18" s="192"/>
      <c r="F18" s="192"/>
      <c r="G18" s="192"/>
    </row>
    <row r="19" spans="1:8" ht="19.899999999999999" customHeight="1" x14ac:dyDescent="0.2">
      <c r="A19" s="66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E14" sqref="E14:F14"/>
    </sheetView>
  </sheetViews>
  <sheetFormatPr defaultRowHeight="12.75" x14ac:dyDescent="0.2"/>
  <cols>
    <col min="1" max="1" width="16.85546875" style="66" customWidth="1"/>
    <col min="2" max="2" width="16.42578125" style="66" customWidth="1"/>
    <col min="3" max="3" width="14.85546875" style="66" customWidth="1"/>
    <col min="4" max="6" width="20.42578125" style="66" customWidth="1"/>
    <col min="7" max="7" width="18.85546875" style="66" customWidth="1"/>
    <col min="8" max="16384" width="9.140625" style="66"/>
  </cols>
  <sheetData>
    <row r="1" spans="1:10" ht="13.5" thickBot="1" x14ac:dyDescent="0.25"/>
    <row r="2" spans="1:10" ht="15" x14ac:dyDescent="0.2">
      <c r="A2" s="176" t="s">
        <v>13</v>
      </c>
      <c r="B2" s="177"/>
      <c r="C2" s="177"/>
      <c r="D2" s="177"/>
      <c r="E2" s="178"/>
      <c r="F2" s="178"/>
      <c r="G2" s="179"/>
    </row>
    <row r="3" spans="1:10" ht="15" x14ac:dyDescent="0.2">
      <c r="A3" s="180" t="s">
        <v>14</v>
      </c>
      <c r="B3" s="181"/>
      <c r="C3" s="181"/>
      <c r="D3" s="181"/>
      <c r="E3" s="182"/>
      <c r="F3" s="182"/>
      <c r="G3" s="183"/>
    </row>
    <row r="4" spans="1:10" ht="15.75" thickBot="1" x14ac:dyDescent="0.25">
      <c r="A4" s="184" t="s">
        <v>461</v>
      </c>
      <c r="B4" s="185"/>
      <c r="C4" s="185"/>
      <c r="D4" s="185"/>
      <c r="E4" s="186"/>
      <c r="F4" s="186"/>
      <c r="G4" s="187"/>
    </row>
    <row r="5" spans="1:10" ht="13.9" customHeight="1" thickBot="1" x14ac:dyDescent="0.25"/>
    <row r="6" spans="1:10" ht="21" customHeight="1" x14ac:dyDescent="0.2">
      <c r="A6" s="195" t="s">
        <v>0</v>
      </c>
      <c r="B6" s="193" t="s">
        <v>462</v>
      </c>
      <c r="C6" s="193" t="s">
        <v>1</v>
      </c>
      <c r="D6" s="193" t="s">
        <v>2</v>
      </c>
      <c r="E6" s="188" t="s">
        <v>463</v>
      </c>
      <c r="F6" s="189"/>
      <c r="G6" s="190"/>
    </row>
    <row r="7" spans="1:10" ht="15" x14ac:dyDescent="0.2">
      <c r="A7" s="196"/>
      <c r="B7" s="194"/>
      <c r="C7" s="194"/>
      <c r="D7" s="194"/>
      <c r="E7" s="82" t="s">
        <v>412</v>
      </c>
      <c r="F7" s="82" t="s">
        <v>413</v>
      </c>
      <c r="G7" s="81" t="s">
        <v>414</v>
      </c>
    </row>
    <row r="8" spans="1:10" ht="15" x14ac:dyDescent="0.2">
      <c r="A8" s="80" t="s">
        <v>3</v>
      </c>
      <c r="B8" s="79">
        <v>4968</v>
      </c>
      <c r="C8" s="79">
        <v>374</v>
      </c>
      <c r="D8" s="79">
        <v>360</v>
      </c>
      <c r="E8" s="78">
        <v>4361</v>
      </c>
      <c r="F8" s="78">
        <v>621</v>
      </c>
      <c r="G8" s="77">
        <f t="shared" ref="G8:G15" si="0">B8+C8-D8</f>
        <v>4982</v>
      </c>
      <c r="H8" s="67"/>
      <c r="I8" s="76"/>
      <c r="J8" s="76"/>
    </row>
    <row r="9" spans="1:10" ht="15" x14ac:dyDescent="0.2">
      <c r="A9" s="80" t="s">
        <v>4</v>
      </c>
      <c r="B9" s="79">
        <v>3840</v>
      </c>
      <c r="C9" s="79">
        <v>55</v>
      </c>
      <c r="D9" s="79">
        <v>103</v>
      </c>
      <c r="E9" s="78">
        <v>1644</v>
      </c>
      <c r="F9" s="78">
        <v>2148</v>
      </c>
      <c r="G9" s="77">
        <f t="shared" si="0"/>
        <v>3792</v>
      </c>
      <c r="H9" s="67"/>
      <c r="I9" s="76"/>
      <c r="J9" s="76"/>
    </row>
    <row r="10" spans="1:10" ht="15" x14ac:dyDescent="0.2">
      <c r="A10" s="80" t="s">
        <v>341</v>
      </c>
      <c r="B10" s="79">
        <v>3135</v>
      </c>
      <c r="C10" s="79">
        <v>230</v>
      </c>
      <c r="D10" s="79">
        <v>49</v>
      </c>
      <c r="E10" s="78">
        <v>1384</v>
      </c>
      <c r="F10" s="78">
        <v>1932</v>
      </c>
      <c r="G10" s="77">
        <f t="shared" si="0"/>
        <v>3316</v>
      </c>
      <c r="H10" s="67"/>
      <c r="I10" s="76"/>
      <c r="J10" s="76"/>
    </row>
    <row r="11" spans="1:10" ht="15" x14ac:dyDescent="0.2">
      <c r="A11" s="80" t="s">
        <v>374</v>
      </c>
      <c r="B11" s="79">
        <v>1904</v>
      </c>
      <c r="C11" s="79">
        <v>239</v>
      </c>
      <c r="D11" s="79">
        <v>228</v>
      </c>
      <c r="E11" s="78">
        <v>1302</v>
      </c>
      <c r="F11" s="78">
        <v>613</v>
      </c>
      <c r="G11" s="77">
        <f t="shared" si="0"/>
        <v>1915</v>
      </c>
      <c r="H11" s="67"/>
      <c r="I11" s="76"/>
      <c r="J11" s="76"/>
    </row>
    <row r="12" spans="1:10" ht="15" x14ac:dyDescent="0.2">
      <c r="A12" s="80" t="s">
        <v>297</v>
      </c>
      <c r="B12" s="79">
        <v>6097</v>
      </c>
      <c r="C12" s="79">
        <v>373</v>
      </c>
      <c r="D12" s="79">
        <v>402</v>
      </c>
      <c r="E12" s="78">
        <v>3172</v>
      </c>
      <c r="F12" s="78">
        <v>2896</v>
      </c>
      <c r="G12" s="77">
        <f t="shared" si="0"/>
        <v>6068</v>
      </c>
      <c r="H12" s="67"/>
      <c r="I12" s="76"/>
      <c r="J12" s="76"/>
    </row>
    <row r="13" spans="1:10" ht="15" x14ac:dyDescent="0.2">
      <c r="A13" s="80" t="s">
        <v>8</v>
      </c>
      <c r="B13" s="79">
        <v>1639</v>
      </c>
      <c r="C13" s="79">
        <v>127</v>
      </c>
      <c r="D13" s="79">
        <v>114</v>
      </c>
      <c r="E13" s="78">
        <v>677</v>
      </c>
      <c r="F13" s="78">
        <v>975</v>
      </c>
      <c r="G13" s="77">
        <f>B13+C13-D13</f>
        <v>1652</v>
      </c>
      <c r="H13" s="67"/>
      <c r="I13" s="76"/>
      <c r="J13" s="76"/>
    </row>
    <row r="14" spans="1:10" ht="15" x14ac:dyDescent="0.2">
      <c r="A14" s="80" t="s">
        <v>9</v>
      </c>
      <c r="B14" s="79">
        <v>1646</v>
      </c>
      <c r="C14" s="79">
        <v>215</v>
      </c>
      <c r="D14" s="79">
        <v>176</v>
      </c>
      <c r="E14" s="78">
        <v>1279</v>
      </c>
      <c r="F14" s="78">
        <v>406</v>
      </c>
      <c r="G14" s="77">
        <f t="shared" si="0"/>
        <v>1685</v>
      </c>
      <c r="H14" s="67"/>
      <c r="I14" s="76"/>
      <c r="J14" s="76"/>
    </row>
    <row r="15" spans="1:10" ht="15" x14ac:dyDescent="0.2">
      <c r="A15" s="80" t="s">
        <v>217</v>
      </c>
      <c r="B15" s="79">
        <v>5512</v>
      </c>
      <c r="C15" s="79">
        <v>643</v>
      </c>
      <c r="D15" s="79">
        <v>422</v>
      </c>
      <c r="E15" s="78">
        <v>5732</v>
      </c>
      <c r="F15" s="78">
        <v>1</v>
      </c>
      <c r="G15" s="77">
        <f t="shared" si="0"/>
        <v>5733</v>
      </c>
      <c r="H15" s="67"/>
      <c r="I15" s="76"/>
      <c r="J15" s="76"/>
    </row>
    <row r="16" spans="1:10" ht="15.75" thickBot="1" x14ac:dyDescent="0.25">
      <c r="A16" s="75"/>
      <c r="B16" s="73"/>
      <c r="C16" s="74"/>
      <c r="D16" s="73"/>
      <c r="E16" s="72"/>
      <c r="F16" s="72"/>
      <c r="G16" s="71"/>
      <c r="H16" s="67"/>
    </row>
    <row r="17" spans="1:8" ht="15.75" thickBot="1" x14ac:dyDescent="0.25">
      <c r="A17" s="70" t="s">
        <v>11</v>
      </c>
      <c r="B17" s="69">
        <f>SUM(B8:B15)</f>
        <v>28741</v>
      </c>
      <c r="C17" s="69">
        <f>SUM(C8:C15)</f>
        <v>2256</v>
      </c>
      <c r="D17" s="69">
        <f>SUM(D8:D15)</f>
        <v>1854</v>
      </c>
      <c r="E17" s="69">
        <f>SUM(E8:E15)</f>
        <v>19551</v>
      </c>
      <c r="F17" s="69">
        <f>SUM(F8:F15)</f>
        <v>9592</v>
      </c>
      <c r="G17" s="68">
        <f>B17+C17-D17</f>
        <v>29143</v>
      </c>
      <c r="H17" s="67"/>
    </row>
    <row r="18" spans="1:8" ht="13.5" customHeight="1" x14ac:dyDescent="0.2">
      <c r="A18" s="191"/>
      <c r="B18" s="192"/>
      <c r="C18" s="192"/>
      <c r="D18" s="192"/>
      <c r="E18" s="192"/>
      <c r="F18" s="192"/>
      <c r="G18" s="192"/>
    </row>
    <row r="19" spans="1:8" ht="19.899999999999999" customHeight="1" x14ac:dyDescent="0.2">
      <c r="A19" s="66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I26" sqref="I26"/>
    </sheetView>
  </sheetViews>
  <sheetFormatPr defaultRowHeight="12.75" x14ac:dyDescent="0.2"/>
  <cols>
    <col min="1" max="1" width="16.85546875" style="66" customWidth="1"/>
    <col min="2" max="2" width="16.42578125" style="66" customWidth="1"/>
    <col min="3" max="3" width="14.85546875" style="66" customWidth="1"/>
    <col min="4" max="6" width="20.42578125" style="66" customWidth="1"/>
    <col min="7" max="7" width="18.85546875" style="66" customWidth="1"/>
    <col min="8" max="16384" width="9.140625" style="66"/>
  </cols>
  <sheetData>
    <row r="1" spans="1:10" ht="13.5" thickBot="1" x14ac:dyDescent="0.25"/>
    <row r="2" spans="1:10" ht="15" x14ac:dyDescent="0.2">
      <c r="A2" s="176" t="s">
        <v>13</v>
      </c>
      <c r="B2" s="177"/>
      <c r="C2" s="177"/>
      <c r="D2" s="177"/>
      <c r="E2" s="178"/>
      <c r="F2" s="178"/>
      <c r="G2" s="179"/>
    </row>
    <row r="3" spans="1:10" ht="15" x14ac:dyDescent="0.2">
      <c r="A3" s="180" t="s">
        <v>14</v>
      </c>
      <c r="B3" s="181"/>
      <c r="C3" s="181"/>
      <c r="D3" s="181"/>
      <c r="E3" s="182"/>
      <c r="F3" s="182"/>
      <c r="G3" s="183"/>
    </row>
    <row r="4" spans="1:10" ht="15.75" thickBot="1" x14ac:dyDescent="0.25">
      <c r="A4" s="184" t="s">
        <v>464</v>
      </c>
      <c r="B4" s="185"/>
      <c r="C4" s="185"/>
      <c r="D4" s="185"/>
      <c r="E4" s="186"/>
      <c r="F4" s="186"/>
      <c r="G4" s="187"/>
    </row>
    <row r="5" spans="1:10" ht="13.9" customHeight="1" thickBot="1" x14ac:dyDescent="0.25"/>
    <row r="6" spans="1:10" ht="21" customHeight="1" x14ac:dyDescent="0.2">
      <c r="A6" s="195" t="s">
        <v>0</v>
      </c>
      <c r="B6" s="193" t="s">
        <v>465</v>
      </c>
      <c r="C6" s="193" t="s">
        <v>1</v>
      </c>
      <c r="D6" s="193" t="s">
        <v>2</v>
      </c>
      <c r="E6" s="188" t="s">
        <v>466</v>
      </c>
      <c r="F6" s="189"/>
      <c r="G6" s="190"/>
    </row>
    <row r="7" spans="1:10" ht="15" x14ac:dyDescent="0.2">
      <c r="A7" s="196"/>
      <c r="B7" s="194"/>
      <c r="C7" s="194"/>
      <c r="D7" s="194"/>
      <c r="E7" s="82" t="s">
        <v>412</v>
      </c>
      <c r="F7" s="82" t="s">
        <v>413</v>
      </c>
      <c r="G7" s="81" t="s">
        <v>414</v>
      </c>
    </row>
    <row r="8" spans="1:10" ht="15" x14ac:dyDescent="0.2">
      <c r="A8" s="80" t="s">
        <v>3</v>
      </c>
      <c r="B8" s="79">
        <v>4982</v>
      </c>
      <c r="C8" s="79">
        <v>1334</v>
      </c>
      <c r="D8" s="79">
        <v>305</v>
      </c>
      <c r="E8" s="78">
        <v>5309</v>
      </c>
      <c r="F8" s="78">
        <v>702</v>
      </c>
      <c r="G8" s="77">
        <f t="shared" ref="G8:G15" si="0">B8+C8-D8</f>
        <v>6011</v>
      </c>
      <c r="H8" s="67"/>
      <c r="I8" s="76"/>
      <c r="J8" s="76"/>
    </row>
    <row r="9" spans="1:10" ht="15" x14ac:dyDescent="0.2">
      <c r="A9" s="80" t="s">
        <v>4</v>
      </c>
      <c r="B9" s="79">
        <v>3792</v>
      </c>
      <c r="C9" s="79">
        <v>75</v>
      </c>
      <c r="D9" s="79">
        <v>63</v>
      </c>
      <c r="E9" s="78">
        <v>1581</v>
      </c>
      <c r="F9" s="78">
        <v>2223</v>
      </c>
      <c r="G9" s="77">
        <f t="shared" si="0"/>
        <v>3804</v>
      </c>
      <c r="H9" s="67"/>
      <c r="I9" s="76"/>
      <c r="J9" s="76"/>
    </row>
    <row r="10" spans="1:10" ht="15" x14ac:dyDescent="0.2">
      <c r="A10" s="80" t="s">
        <v>341</v>
      </c>
      <c r="B10" s="79">
        <v>3316</v>
      </c>
      <c r="C10" s="79">
        <v>328</v>
      </c>
      <c r="D10" s="79">
        <v>188</v>
      </c>
      <c r="E10" s="78">
        <v>1524</v>
      </c>
      <c r="F10" s="78">
        <v>1932</v>
      </c>
      <c r="G10" s="77">
        <f t="shared" si="0"/>
        <v>3456</v>
      </c>
      <c r="H10" s="67"/>
      <c r="I10" s="76"/>
      <c r="J10" s="76"/>
    </row>
    <row r="11" spans="1:10" ht="15" x14ac:dyDescent="0.2">
      <c r="A11" s="80" t="s">
        <v>374</v>
      </c>
      <c r="B11" s="79">
        <v>1915</v>
      </c>
      <c r="C11" s="79">
        <v>158</v>
      </c>
      <c r="D11" s="79">
        <v>130</v>
      </c>
      <c r="E11" s="78">
        <v>1330</v>
      </c>
      <c r="F11" s="78">
        <v>613</v>
      </c>
      <c r="G11" s="77">
        <f t="shared" si="0"/>
        <v>1943</v>
      </c>
      <c r="H11" s="67"/>
      <c r="I11" s="76"/>
      <c r="J11" s="76"/>
    </row>
    <row r="12" spans="1:10" ht="15" x14ac:dyDescent="0.2">
      <c r="A12" s="80" t="s">
        <v>297</v>
      </c>
      <c r="B12" s="79">
        <v>6068</v>
      </c>
      <c r="C12" s="79">
        <v>509</v>
      </c>
      <c r="D12" s="79">
        <v>479</v>
      </c>
      <c r="E12" s="78">
        <v>3252</v>
      </c>
      <c r="F12" s="78">
        <v>2846</v>
      </c>
      <c r="G12" s="77">
        <f t="shared" si="0"/>
        <v>6098</v>
      </c>
      <c r="H12" s="67"/>
      <c r="I12" s="76"/>
      <c r="J12" s="76"/>
    </row>
    <row r="13" spans="1:10" ht="15" x14ac:dyDescent="0.2">
      <c r="A13" s="80" t="s">
        <v>8</v>
      </c>
      <c r="B13" s="79">
        <v>1652</v>
      </c>
      <c r="C13" s="79">
        <v>150</v>
      </c>
      <c r="D13" s="79">
        <v>134</v>
      </c>
      <c r="E13" s="78">
        <v>668</v>
      </c>
      <c r="F13" s="78">
        <v>1000</v>
      </c>
      <c r="G13" s="77">
        <f>B13+C13-D13</f>
        <v>1668</v>
      </c>
      <c r="H13" s="67"/>
      <c r="I13" s="76"/>
      <c r="J13" s="76"/>
    </row>
    <row r="14" spans="1:10" ht="15" x14ac:dyDescent="0.2">
      <c r="A14" s="80" t="s">
        <v>9</v>
      </c>
      <c r="B14" s="79">
        <v>1685</v>
      </c>
      <c r="C14" s="79">
        <v>277</v>
      </c>
      <c r="D14" s="79">
        <v>68</v>
      </c>
      <c r="E14" s="78">
        <v>1489</v>
      </c>
      <c r="F14" s="78">
        <v>405</v>
      </c>
      <c r="G14" s="77">
        <f t="shared" si="0"/>
        <v>1894</v>
      </c>
      <c r="H14" s="67"/>
      <c r="I14" s="76"/>
      <c r="J14" s="76"/>
    </row>
    <row r="15" spans="1:10" ht="15" x14ac:dyDescent="0.2">
      <c r="A15" s="80" t="s">
        <v>217</v>
      </c>
      <c r="B15" s="79">
        <v>5733</v>
      </c>
      <c r="C15" s="79">
        <v>263</v>
      </c>
      <c r="D15" s="79">
        <v>625</v>
      </c>
      <c r="E15" s="78">
        <v>5370</v>
      </c>
      <c r="F15" s="78">
        <v>1</v>
      </c>
      <c r="G15" s="77">
        <f t="shared" si="0"/>
        <v>5371</v>
      </c>
      <c r="H15" s="67"/>
      <c r="I15" s="76"/>
      <c r="J15" s="76"/>
    </row>
    <row r="16" spans="1:10" ht="15.75" thickBot="1" x14ac:dyDescent="0.25">
      <c r="A16" s="75"/>
      <c r="B16" s="73"/>
      <c r="C16" s="74"/>
      <c r="D16" s="73"/>
      <c r="E16" s="72"/>
      <c r="F16" s="72"/>
      <c r="G16" s="71"/>
      <c r="H16" s="67"/>
    </row>
    <row r="17" spans="1:8" ht="15.75" thickBot="1" x14ac:dyDescent="0.25">
      <c r="A17" s="70" t="s">
        <v>11</v>
      </c>
      <c r="B17" s="69">
        <f>SUM(B8:B15)</f>
        <v>29143</v>
      </c>
      <c r="C17" s="69">
        <f>SUM(C8:C15)</f>
        <v>3094</v>
      </c>
      <c r="D17" s="69">
        <f>SUM(D8:D15)</f>
        <v>1992</v>
      </c>
      <c r="E17" s="69">
        <f>SUM(E8:E15)</f>
        <v>20523</v>
      </c>
      <c r="F17" s="69">
        <f>SUM(F8:F15)</f>
        <v>9722</v>
      </c>
      <c r="G17" s="68">
        <f>B17+C17-D17</f>
        <v>30245</v>
      </c>
      <c r="H17" s="67"/>
    </row>
    <row r="18" spans="1:8" ht="13.5" customHeight="1" x14ac:dyDescent="0.2">
      <c r="A18" s="191"/>
      <c r="B18" s="192"/>
      <c r="C18" s="192"/>
      <c r="D18" s="192"/>
      <c r="E18" s="192"/>
      <c r="F18" s="192"/>
      <c r="G18" s="192"/>
    </row>
    <row r="19" spans="1:8" ht="19.899999999999999" customHeight="1" x14ac:dyDescent="0.2">
      <c r="A19" s="66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50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51</v>
      </c>
      <c r="D6" s="8" t="s">
        <v>1</v>
      </c>
      <c r="E6" s="8" t="s">
        <v>2</v>
      </c>
      <c r="F6" s="14" t="s">
        <v>52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74</v>
      </c>
      <c r="D8" s="1">
        <v>105</v>
      </c>
      <c r="E8" s="1">
        <v>103</v>
      </c>
      <c r="F8" s="3">
        <f t="shared" ref="F8:F14" si="0">C8+D8-E8</f>
        <v>76</v>
      </c>
    </row>
    <row r="9" spans="2:6" ht="15" x14ac:dyDescent="0.2">
      <c r="B9" s="2" t="s">
        <v>4</v>
      </c>
      <c r="C9" s="1">
        <v>554</v>
      </c>
      <c r="D9" s="1">
        <v>184</v>
      </c>
      <c r="E9" s="1">
        <v>37</v>
      </c>
      <c r="F9" s="3">
        <f t="shared" si="0"/>
        <v>701</v>
      </c>
    </row>
    <row r="10" spans="2:6" ht="15" x14ac:dyDescent="0.2">
      <c r="B10" s="2" t="s">
        <v>5</v>
      </c>
      <c r="C10" s="1">
        <v>482</v>
      </c>
      <c r="D10" s="1">
        <v>111</v>
      </c>
      <c r="E10" s="1">
        <v>18</v>
      </c>
      <c r="F10" s="3">
        <f t="shared" si="0"/>
        <v>575</v>
      </c>
    </row>
    <row r="11" spans="2:6" ht="15" x14ac:dyDescent="0.2">
      <c r="B11" s="2" t="s">
        <v>6</v>
      </c>
      <c r="C11" s="1">
        <v>309</v>
      </c>
      <c r="D11" s="1">
        <v>184</v>
      </c>
      <c r="E11" s="1">
        <v>152</v>
      </c>
      <c r="F11" s="3">
        <f t="shared" si="0"/>
        <v>341</v>
      </c>
    </row>
    <row r="12" spans="2:6" ht="15" x14ac:dyDescent="0.2">
      <c r="B12" s="2" t="s">
        <v>71</v>
      </c>
      <c r="C12" s="1">
        <v>243</v>
      </c>
      <c r="D12" s="1">
        <v>166</v>
      </c>
      <c r="E12" s="1">
        <v>47</v>
      </c>
      <c r="F12" s="3">
        <f t="shared" si="0"/>
        <v>362</v>
      </c>
    </row>
    <row r="13" spans="2:6" ht="15" x14ac:dyDescent="0.2">
      <c r="B13" s="2" t="s">
        <v>8</v>
      </c>
      <c r="C13" s="1">
        <v>143</v>
      </c>
      <c r="D13" s="1">
        <v>111</v>
      </c>
      <c r="E13" s="1">
        <v>104</v>
      </c>
      <c r="F13" s="3">
        <f t="shared" si="0"/>
        <v>150</v>
      </c>
    </row>
    <row r="14" spans="2:6" ht="15" x14ac:dyDescent="0.2">
      <c r="B14" s="2" t="s">
        <v>9</v>
      </c>
      <c r="C14" s="1">
        <v>173</v>
      </c>
      <c r="D14" s="1">
        <v>3</v>
      </c>
      <c r="E14" s="1">
        <v>0</v>
      </c>
      <c r="F14" s="3">
        <f t="shared" si="0"/>
        <v>176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1978</v>
      </c>
      <c r="D16" s="8">
        <f>SUM(D8:D14)</f>
        <v>864</v>
      </c>
      <c r="E16" s="8">
        <f>SUM(E8:E14)</f>
        <v>461</v>
      </c>
      <c r="F16" s="9">
        <f>SUM(F8:F14)</f>
        <v>2381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I24" sqref="I24"/>
    </sheetView>
  </sheetViews>
  <sheetFormatPr defaultRowHeight="12.75" x14ac:dyDescent="0.2"/>
  <cols>
    <col min="1" max="1" width="16.85546875" style="66" customWidth="1"/>
    <col min="2" max="2" width="16.42578125" style="66" customWidth="1"/>
    <col min="3" max="3" width="14.85546875" style="66" customWidth="1"/>
    <col min="4" max="6" width="20.42578125" style="66" customWidth="1"/>
    <col min="7" max="7" width="18.85546875" style="66" customWidth="1"/>
    <col min="8" max="16384" width="9.140625" style="66"/>
  </cols>
  <sheetData>
    <row r="1" spans="1:10" ht="13.5" thickBot="1" x14ac:dyDescent="0.25"/>
    <row r="2" spans="1:10" ht="15" x14ac:dyDescent="0.2">
      <c r="A2" s="176" t="s">
        <v>13</v>
      </c>
      <c r="B2" s="177"/>
      <c r="C2" s="177"/>
      <c r="D2" s="177"/>
      <c r="E2" s="178"/>
      <c r="F2" s="178"/>
      <c r="G2" s="179"/>
    </row>
    <row r="3" spans="1:10" ht="15" x14ac:dyDescent="0.2">
      <c r="A3" s="180" t="s">
        <v>14</v>
      </c>
      <c r="B3" s="181"/>
      <c r="C3" s="181"/>
      <c r="D3" s="181"/>
      <c r="E3" s="182"/>
      <c r="F3" s="182"/>
      <c r="G3" s="183"/>
    </row>
    <row r="4" spans="1:10" ht="15.75" thickBot="1" x14ac:dyDescent="0.25">
      <c r="A4" s="184" t="s">
        <v>467</v>
      </c>
      <c r="B4" s="185"/>
      <c r="C4" s="185"/>
      <c r="D4" s="185"/>
      <c r="E4" s="186"/>
      <c r="F4" s="186"/>
      <c r="G4" s="187"/>
    </row>
    <row r="5" spans="1:10" ht="13.9" customHeight="1" thickBot="1" x14ac:dyDescent="0.25"/>
    <row r="6" spans="1:10" ht="21" customHeight="1" x14ac:dyDescent="0.2">
      <c r="A6" s="195" t="s">
        <v>0</v>
      </c>
      <c r="B6" s="193" t="s">
        <v>468</v>
      </c>
      <c r="C6" s="193" t="s">
        <v>1</v>
      </c>
      <c r="D6" s="193" t="s">
        <v>2</v>
      </c>
      <c r="E6" s="188" t="s">
        <v>469</v>
      </c>
      <c r="F6" s="189"/>
      <c r="G6" s="190"/>
    </row>
    <row r="7" spans="1:10" ht="15" x14ac:dyDescent="0.2">
      <c r="A7" s="196"/>
      <c r="B7" s="194"/>
      <c r="C7" s="194"/>
      <c r="D7" s="194"/>
      <c r="E7" s="82" t="s">
        <v>412</v>
      </c>
      <c r="F7" s="82" t="s">
        <v>413</v>
      </c>
      <c r="G7" s="81" t="s">
        <v>414</v>
      </c>
    </row>
    <row r="8" spans="1:10" ht="15" x14ac:dyDescent="0.2">
      <c r="A8" s="80" t="s">
        <v>3</v>
      </c>
      <c r="B8" s="79">
        <v>6011</v>
      </c>
      <c r="C8" s="79">
        <v>426</v>
      </c>
      <c r="D8" s="79">
        <v>427</v>
      </c>
      <c r="E8" s="78">
        <v>5279</v>
      </c>
      <c r="F8" s="78">
        <v>731</v>
      </c>
      <c r="G8" s="77">
        <f t="shared" ref="G8:G15" si="0">B8+C8-D8</f>
        <v>6010</v>
      </c>
      <c r="H8" s="67"/>
      <c r="I8" s="76"/>
      <c r="J8" s="76"/>
    </row>
    <row r="9" spans="1:10" ht="15" x14ac:dyDescent="0.2">
      <c r="A9" s="80" t="s">
        <v>4</v>
      </c>
      <c r="B9" s="79">
        <v>3804</v>
      </c>
      <c r="C9" s="79">
        <v>47</v>
      </c>
      <c r="D9" s="79">
        <v>47</v>
      </c>
      <c r="E9" s="78">
        <v>1558</v>
      </c>
      <c r="F9" s="78">
        <v>2246</v>
      </c>
      <c r="G9" s="77">
        <f t="shared" si="0"/>
        <v>3804</v>
      </c>
      <c r="H9" s="67"/>
      <c r="I9" s="76"/>
      <c r="J9" s="76"/>
    </row>
    <row r="10" spans="1:10" ht="15" x14ac:dyDescent="0.2">
      <c r="A10" s="80" t="s">
        <v>341</v>
      </c>
      <c r="B10" s="79">
        <v>3456</v>
      </c>
      <c r="C10" s="79">
        <v>6</v>
      </c>
      <c r="D10" s="79">
        <v>6</v>
      </c>
      <c r="E10" s="78">
        <v>1523</v>
      </c>
      <c r="F10" s="78">
        <v>1933</v>
      </c>
      <c r="G10" s="77">
        <f t="shared" si="0"/>
        <v>3456</v>
      </c>
      <c r="H10" s="67"/>
      <c r="I10" s="76"/>
      <c r="J10" s="76"/>
    </row>
    <row r="11" spans="1:10" ht="15" x14ac:dyDescent="0.2">
      <c r="A11" s="80" t="s">
        <v>374</v>
      </c>
      <c r="B11" s="79">
        <v>1943</v>
      </c>
      <c r="C11" s="79">
        <v>111</v>
      </c>
      <c r="D11" s="79">
        <v>44</v>
      </c>
      <c r="E11" s="78">
        <v>1397</v>
      </c>
      <c r="F11" s="78">
        <v>613</v>
      </c>
      <c r="G11" s="77">
        <f t="shared" si="0"/>
        <v>2010</v>
      </c>
      <c r="H11" s="67"/>
      <c r="I11" s="76"/>
      <c r="J11" s="76"/>
    </row>
    <row r="12" spans="1:10" ht="15" x14ac:dyDescent="0.2">
      <c r="A12" s="80" t="s">
        <v>297</v>
      </c>
      <c r="B12" s="79">
        <v>6098</v>
      </c>
      <c r="C12" s="79">
        <v>375</v>
      </c>
      <c r="D12" s="79">
        <v>435</v>
      </c>
      <c r="E12" s="78">
        <v>3180</v>
      </c>
      <c r="F12" s="78">
        <v>2858</v>
      </c>
      <c r="G12" s="77">
        <f t="shared" si="0"/>
        <v>6038</v>
      </c>
      <c r="H12" s="67"/>
      <c r="I12" s="76"/>
      <c r="J12" s="76"/>
    </row>
    <row r="13" spans="1:10" ht="15" x14ac:dyDescent="0.2">
      <c r="A13" s="80" t="s">
        <v>415</v>
      </c>
      <c r="B13" s="79">
        <v>1531</v>
      </c>
      <c r="C13" s="79">
        <v>114</v>
      </c>
      <c r="D13" s="79">
        <v>40</v>
      </c>
      <c r="E13" s="78">
        <v>602</v>
      </c>
      <c r="F13" s="78">
        <v>1003</v>
      </c>
      <c r="G13" s="77">
        <f>B13+C13-D13</f>
        <v>1605</v>
      </c>
      <c r="H13" s="67"/>
      <c r="I13" s="76"/>
      <c r="J13" s="76"/>
    </row>
    <row r="14" spans="1:10" ht="15" x14ac:dyDescent="0.2">
      <c r="A14" s="80" t="s">
        <v>9</v>
      </c>
      <c r="B14" s="79">
        <v>1894</v>
      </c>
      <c r="C14" s="79">
        <v>40</v>
      </c>
      <c r="D14" s="79">
        <v>159</v>
      </c>
      <c r="E14" s="78">
        <v>1368</v>
      </c>
      <c r="F14" s="78">
        <v>407</v>
      </c>
      <c r="G14" s="77">
        <f t="shared" si="0"/>
        <v>1775</v>
      </c>
      <c r="H14" s="67"/>
      <c r="I14" s="76"/>
      <c r="J14" s="76"/>
    </row>
    <row r="15" spans="1:10" ht="15" x14ac:dyDescent="0.2">
      <c r="A15" s="80" t="s">
        <v>471</v>
      </c>
      <c r="B15" s="79">
        <v>3953</v>
      </c>
      <c r="C15" s="79">
        <v>21</v>
      </c>
      <c r="D15" s="79">
        <v>97</v>
      </c>
      <c r="E15" s="78">
        <v>3877</v>
      </c>
      <c r="F15" s="78">
        <v>0</v>
      </c>
      <c r="G15" s="77">
        <f t="shared" si="0"/>
        <v>3877</v>
      </c>
      <c r="H15" s="67"/>
      <c r="I15" s="76"/>
      <c r="J15" s="76"/>
    </row>
    <row r="16" spans="1:10" ht="15.75" thickBot="1" x14ac:dyDescent="0.25">
      <c r="A16" s="75"/>
      <c r="B16" s="73"/>
      <c r="C16" s="74"/>
      <c r="D16" s="73"/>
      <c r="E16" s="72"/>
      <c r="F16" s="72"/>
      <c r="G16" s="71"/>
      <c r="H16" s="67"/>
    </row>
    <row r="17" spans="1:8" ht="15.75" thickBot="1" x14ac:dyDescent="0.25">
      <c r="A17" s="70" t="s">
        <v>11</v>
      </c>
      <c r="B17" s="69">
        <f>SUM(B8:B15)</f>
        <v>28690</v>
      </c>
      <c r="C17" s="69">
        <f>SUM(C8:C15)</f>
        <v>1140</v>
      </c>
      <c r="D17" s="69">
        <f>SUM(D8:D15)</f>
        <v>1255</v>
      </c>
      <c r="E17" s="69">
        <f>SUM(E8:E15)</f>
        <v>18784</v>
      </c>
      <c r="F17" s="69">
        <f>SUM(F8:F15)</f>
        <v>9791</v>
      </c>
      <c r="G17" s="68">
        <f>B17+C17-D17</f>
        <v>28575</v>
      </c>
      <c r="H17" s="67"/>
    </row>
    <row r="18" spans="1:8" ht="29.25" customHeight="1" x14ac:dyDescent="0.2">
      <c r="A18" s="191" t="s">
        <v>470</v>
      </c>
      <c r="B18" s="192"/>
      <c r="C18" s="192"/>
      <c r="D18" s="192"/>
      <c r="E18" s="192"/>
      <c r="F18" s="192"/>
      <c r="G18" s="192"/>
    </row>
    <row r="19" spans="1:8" ht="19.899999999999999" customHeight="1" x14ac:dyDescent="0.2">
      <c r="A19" s="89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G17" sqref="G17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43" t="s">
        <v>13</v>
      </c>
      <c r="B2" s="144"/>
      <c r="C2" s="144"/>
      <c r="D2" s="144"/>
      <c r="E2" s="170"/>
      <c r="F2" s="170"/>
      <c r="G2" s="145"/>
    </row>
    <row r="3" spans="1:10" ht="15" x14ac:dyDescent="0.2">
      <c r="A3" s="146" t="s">
        <v>14</v>
      </c>
      <c r="B3" s="147"/>
      <c r="C3" s="147"/>
      <c r="D3" s="147"/>
      <c r="E3" s="171"/>
      <c r="F3" s="171"/>
      <c r="G3" s="148"/>
    </row>
    <row r="4" spans="1:10" ht="15.75" thickBot="1" x14ac:dyDescent="0.25">
      <c r="A4" s="149" t="s">
        <v>475</v>
      </c>
      <c r="B4" s="150"/>
      <c r="C4" s="150"/>
      <c r="D4" s="150"/>
      <c r="E4" s="172"/>
      <c r="F4" s="172"/>
      <c r="G4" s="151"/>
    </row>
    <row r="5" spans="1:10" ht="13.9" customHeight="1" thickBot="1" x14ac:dyDescent="0.25"/>
    <row r="6" spans="1:10" ht="21" customHeight="1" x14ac:dyDescent="0.2">
      <c r="A6" s="29" t="s">
        <v>0</v>
      </c>
      <c r="B6" s="30" t="s">
        <v>448</v>
      </c>
      <c r="C6" s="30" t="s">
        <v>1</v>
      </c>
      <c r="D6" s="30" t="s">
        <v>2</v>
      </c>
      <c r="E6" s="173" t="s">
        <v>469</v>
      </c>
      <c r="F6" s="174"/>
      <c r="G6" s="175"/>
    </row>
    <row r="7" spans="1:10" ht="15" x14ac:dyDescent="0.2">
      <c r="A7" s="2"/>
      <c r="B7" s="28"/>
      <c r="C7" s="28"/>
      <c r="D7" s="28"/>
      <c r="E7" s="93" t="s">
        <v>412</v>
      </c>
      <c r="F7" s="93" t="s">
        <v>413</v>
      </c>
      <c r="G7" s="92" t="s">
        <v>414</v>
      </c>
    </row>
    <row r="8" spans="1:10" ht="15" x14ac:dyDescent="0.2">
      <c r="A8" s="39" t="s">
        <v>3</v>
      </c>
      <c r="B8" s="55">
        <v>4062</v>
      </c>
      <c r="C8" s="55">
        <f>'JUL16'!C8+'AGO16'!C8+'SET16'!C8+'OUT16'!C8+'NOV16'!C8+'DEZ16'!C8</f>
        <v>3806</v>
      </c>
      <c r="D8" s="55">
        <f>'JUL16'!D8+'AGO16'!D8+'SET16'!D8+'OUT16'!D8+'NOV16'!D8+'DEZ16'!D8</f>
        <v>1858</v>
      </c>
      <c r="E8" s="55">
        <v>5279</v>
      </c>
      <c r="F8" s="55">
        <v>731</v>
      </c>
      <c r="G8" s="56">
        <f>B8+C8-D8</f>
        <v>6010</v>
      </c>
      <c r="H8" s="62"/>
      <c r="I8" s="40"/>
      <c r="J8" s="40"/>
    </row>
    <row r="9" spans="1:10" ht="15" x14ac:dyDescent="0.2">
      <c r="A9" s="39" t="s">
        <v>4</v>
      </c>
      <c r="B9" s="55">
        <v>3745</v>
      </c>
      <c r="C9" s="55">
        <f>'JUL16'!C9+'AGO16'!C9+'SET16'!C9+'OUT16'!C9+'NOV16'!C9+'DEZ16'!C9</f>
        <v>551</v>
      </c>
      <c r="D9" s="55">
        <f>'JUL16'!D9+'AGO16'!D9+'SET16'!D9+'OUT16'!D9+'NOV16'!D9+'DEZ16'!D9</f>
        <v>492</v>
      </c>
      <c r="E9" s="64">
        <v>1558</v>
      </c>
      <c r="F9" s="64">
        <v>2246</v>
      </c>
      <c r="G9" s="56">
        <f t="shared" ref="G9:G15" si="0">B9+C9-D9</f>
        <v>3804</v>
      </c>
      <c r="H9" s="62"/>
      <c r="I9" s="40"/>
      <c r="J9" s="40"/>
    </row>
    <row r="10" spans="1:10" ht="15" x14ac:dyDescent="0.2">
      <c r="A10" s="39" t="s">
        <v>341</v>
      </c>
      <c r="B10" s="55">
        <v>3178</v>
      </c>
      <c r="C10" s="55">
        <f>'JUL16'!C10+'AGO16'!C10+'SET16'!C10+'OUT16'!C10+'NOV16'!C10+'DEZ16'!C10</f>
        <v>920</v>
      </c>
      <c r="D10" s="55">
        <f>'JUL16'!D10+'AGO16'!D10+'SET16'!D10+'OUT16'!D10+'NOV16'!D10+'DEZ16'!D10</f>
        <v>642</v>
      </c>
      <c r="E10" s="64">
        <v>1523</v>
      </c>
      <c r="F10" s="64">
        <v>1933</v>
      </c>
      <c r="G10" s="56">
        <f t="shared" si="0"/>
        <v>3456</v>
      </c>
      <c r="H10" s="62"/>
      <c r="I10" s="40"/>
      <c r="J10" s="40"/>
    </row>
    <row r="11" spans="1:10" ht="15" x14ac:dyDescent="0.2">
      <c r="A11" s="39" t="s">
        <v>374</v>
      </c>
      <c r="B11" s="55">
        <v>1877</v>
      </c>
      <c r="C11" s="55">
        <f>'JUL16'!C11+'AGO16'!C11+'SET16'!C11+'OUT16'!C11+'NOV16'!C11+'DEZ16'!C11</f>
        <v>973</v>
      </c>
      <c r="D11" s="55">
        <f>'JUL16'!D11+'AGO16'!D11+'SET16'!D11+'OUT16'!D11+'NOV16'!D11+'DEZ16'!D11</f>
        <v>840</v>
      </c>
      <c r="E11" s="64">
        <v>1397</v>
      </c>
      <c r="F11" s="64">
        <v>613</v>
      </c>
      <c r="G11" s="56">
        <f t="shared" si="0"/>
        <v>2010</v>
      </c>
      <c r="H11" s="62"/>
      <c r="I11" s="40"/>
      <c r="J11" s="40"/>
    </row>
    <row r="12" spans="1:10" ht="15" x14ac:dyDescent="0.2">
      <c r="A12" s="39" t="s">
        <v>297</v>
      </c>
      <c r="B12" s="55">
        <v>5057</v>
      </c>
      <c r="C12" s="55">
        <f>'JUL16'!C12+'AGO16'!C12+'SET16'!C12+'OUT16'!C12+'NOV16'!C12+'DEZ16'!C12</f>
        <v>2876</v>
      </c>
      <c r="D12" s="55">
        <f>'JUL16'!D12+'AGO16'!D12+'SET16'!D12+'OUT16'!D12+'NOV16'!D12+'DEZ16'!D12</f>
        <v>1895</v>
      </c>
      <c r="E12" s="64">
        <v>3180</v>
      </c>
      <c r="F12" s="64">
        <v>2858</v>
      </c>
      <c r="G12" s="56">
        <f t="shared" si="0"/>
        <v>6038</v>
      </c>
      <c r="H12" s="62"/>
      <c r="I12" s="40"/>
      <c r="J12" s="40"/>
    </row>
    <row r="13" spans="1:10" ht="15" x14ac:dyDescent="0.2">
      <c r="A13" s="39" t="s">
        <v>205</v>
      </c>
      <c r="B13" s="55">
        <v>1373</v>
      </c>
      <c r="C13" s="55">
        <f>'JUL16'!C13+'AGO16'!C13+'SET16'!C13+'OUT16'!C13+'NOV16'!C13+'DEZ16'!C13</f>
        <v>879</v>
      </c>
      <c r="D13" s="55">
        <f>'JUL16'!D13+'AGO16'!D13+'SET16'!D13+'OUT16'!D13+'NOV16'!D13+'DEZ16'!D13</f>
        <v>647</v>
      </c>
      <c r="E13" s="64">
        <v>602</v>
      </c>
      <c r="F13" s="64">
        <v>1003</v>
      </c>
      <c r="G13" s="56">
        <f t="shared" si="0"/>
        <v>1605</v>
      </c>
      <c r="H13" s="62"/>
      <c r="I13" s="62"/>
      <c r="J13" s="40"/>
    </row>
    <row r="14" spans="1:10" ht="15" x14ac:dyDescent="0.2">
      <c r="A14" s="39" t="s">
        <v>9</v>
      </c>
      <c r="B14" s="55">
        <v>1755</v>
      </c>
      <c r="C14" s="55">
        <f>'JUL16'!C14+'AGO16'!C14+'SET16'!C14+'OUT16'!C14+'NOV16'!C14+'DEZ16'!C14</f>
        <v>1148</v>
      </c>
      <c r="D14" s="55">
        <f>'JUL16'!D14+'AGO16'!D14+'SET16'!D14+'OUT16'!D14+'NOV16'!D14+'DEZ16'!D14</f>
        <v>1128</v>
      </c>
      <c r="E14" s="64">
        <v>1368</v>
      </c>
      <c r="F14" s="64">
        <v>407</v>
      </c>
      <c r="G14" s="56">
        <f t="shared" si="0"/>
        <v>1775</v>
      </c>
      <c r="H14" s="62"/>
      <c r="I14" s="40"/>
      <c r="J14" s="40"/>
    </row>
    <row r="15" spans="1:10" ht="15" x14ac:dyDescent="0.2">
      <c r="A15" s="39" t="s">
        <v>471</v>
      </c>
      <c r="B15" s="55">
        <v>3797</v>
      </c>
      <c r="C15" s="55">
        <f>'JUL16'!C15+'AGO16'!C15+'SET16'!C15+'OUT16'!C15+'NOV16'!C15+'DEZ16'!C15</f>
        <v>2257</v>
      </c>
      <c r="D15" s="55">
        <f>'JUL16'!D15+'AGO16'!D15+'SET16'!D15+'OUT16'!D15+'NOV16'!D15+'DEZ16'!D15</f>
        <v>2177</v>
      </c>
      <c r="E15" s="64">
        <v>3877</v>
      </c>
      <c r="F15" s="64">
        <v>0</v>
      </c>
      <c r="G15" s="56">
        <f t="shared" si="0"/>
        <v>3877</v>
      </c>
      <c r="H15" s="62"/>
      <c r="I15" s="62"/>
      <c r="J15" s="40"/>
    </row>
    <row r="16" spans="1:10" ht="15.75" thickBot="1" x14ac:dyDescent="0.25">
      <c r="A16" s="10"/>
      <c r="B16" s="57"/>
      <c r="C16" s="58"/>
      <c r="D16" s="57"/>
      <c r="E16" s="65"/>
      <c r="F16" s="65"/>
      <c r="G16" s="59"/>
      <c r="H16" s="62"/>
    </row>
    <row r="17" spans="1:8" ht="15.75" thickBot="1" x14ac:dyDescent="0.25">
      <c r="A17" s="13" t="s">
        <v>11</v>
      </c>
      <c r="B17" s="60">
        <f t="shared" ref="B17:G17" si="1">SUM(B8:B15)</f>
        <v>24844</v>
      </c>
      <c r="C17" s="60">
        <f t="shared" si="1"/>
        <v>13410</v>
      </c>
      <c r="D17" s="60">
        <f t="shared" si="1"/>
        <v>9679</v>
      </c>
      <c r="E17" s="60">
        <f t="shared" si="1"/>
        <v>18784</v>
      </c>
      <c r="F17" s="60">
        <f t="shared" si="1"/>
        <v>9791</v>
      </c>
      <c r="G17" s="87">
        <f t="shared" si="1"/>
        <v>28575</v>
      </c>
      <c r="H17" s="62"/>
    </row>
    <row r="18" spans="1:8" s="66" customFormat="1" ht="45" customHeight="1" x14ac:dyDescent="0.2">
      <c r="A18" s="191" t="s">
        <v>476</v>
      </c>
      <c r="B18" s="192"/>
      <c r="C18" s="192"/>
      <c r="D18" s="192"/>
      <c r="E18" s="192"/>
      <c r="F18" s="192"/>
      <c r="G18" s="192"/>
    </row>
    <row r="19" spans="1:8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style="66" customWidth="1"/>
    <col min="2" max="2" width="16.42578125" style="66" customWidth="1"/>
    <col min="3" max="3" width="14.85546875" style="66" customWidth="1"/>
    <col min="4" max="6" width="20.42578125" style="66" customWidth="1"/>
    <col min="7" max="7" width="18.85546875" style="66" customWidth="1"/>
    <col min="8" max="16384" width="9.140625" style="66"/>
  </cols>
  <sheetData>
    <row r="1" spans="1:10" ht="13.5" thickBot="1" x14ac:dyDescent="0.25"/>
    <row r="2" spans="1:10" ht="15" x14ac:dyDescent="0.2">
      <c r="A2" s="176" t="s">
        <v>13</v>
      </c>
      <c r="B2" s="177"/>
      <c r="C2" s="177"/>
      <c r="D2" s="177"/>
      <c r="E2" s="178"/>
      <c r="F2" s="178"/>
      <c r="G2" s="179"/>
    </row>
    <row r="3" spans="1:10" ht="15" x14ac:dyDescent="0.2">
      <c r="A3" s="180" t="s">
        <v>14</v>
      </c>
      <c r="B3" s="181"/>
      <c r="C3" s="181"/>
      <c r="D3" s="181"/>
      <c r="E3" s="182"/>
      <c r="F3" s="182"/>
      <c r="G3" s="183"/>
    </row>
    <row r="4" spans="1:10" ht="15.75" thickBot="1" x14ac:dyDescent="0.25">
      <c r="A4" s="184" t="s">
        <v>472</v>
      </c>
      <c r="B4" s="185"/>
      <c r="C4" s="185"/>
      <c r="D4" s="185"/>
      <c r="E4" s="186"/>
      <c r="F4" s="186"/>
      <c r="G4" s="187"/>
    </row>
    <row r="5" spans="1:10" ht="13.9" customHeight="1" thickBot="1" x14ac:dyDescent="0.25"/>
    <row r="6" spans="1:10" ht="21" customHeight="1" x14ac:dyDescent="0.2">
      <c r="A6" s="195" t="s">
        <v>0</v>
      </c>
      <c r="B6" s="193" t="s">
        <v>473</v>
      </c>
      <c r="C6" s="193" t="s">
        <v>1</v>
      </c>
      <c r="D6" s="193" t="s">
        <v>2</v>
      </c>
      <c r="E6" s="188" t="s">
        <v>489</v>
      </c>
      <c r="F6" s="189"/>
      <c r="G6" s="190"/>
    </row>
    <row r="7" spans="1:10" ht="15" x14ac:dyDescent="0.2">
      <c r="A7" s="196"/>
      <c r="B7" s="194"/>
      <c r="C7" s="194"/>
      <c r="D7" s="194"/>
      <c r="E7" s="90" t="s">
        <v>412</v>
      </c>
      <c r="F7" s="90" t="s">
        <v>413</v>
      </c>
      <c r="G7" s="91" t="s">
        <v>414</v>
      </c>
    </row>
    <row r="8" spans="1:10" ht="15" x14ac:dyDescent="0.2">
      <c r="A8" s="80" t="s">
        <v>3</v>
      </c>
      <c r="B8" s="79">
        <v>6010</v>
      </c>
      <c r="C8" s="79">
        <v>271</v>
      </c>
      <c r="D8" s="79">
        <v>85</v>
      </c>
      <c r="E8" s="78">
        <v>5427</v>
      </c>
      <c r="F8" s="78">
        <v>769</v>
      </c>
      <c r="G8" s="77">
        <f t="shared" ref="G8:G15" si="0">B8+C8-D8</f>
        <v>6196</v>
      </c>
      <c r="H8" s="67"/>
      <c r="I8" s="76"/>
      <c r="J8" s="76"/>
    </row>
    <row r="9" spans="1:10" ht="15" x14ac:dyDescent="0.2">
      <c r="A9" s="80" t="s">
        <v>4</v>
      </c>
      <c r="B9" s="79">
        <v>3804</v>
      </c>
      <c r="C9" s="79">
        <v>32</v>
      </c>
      <c r="D9" s="79">
        <v>0</v>
      </c>
      <c r="E9" s="78">
        <v>1584</v>
      </c>
      <c r="F9" s="78">
        <v>2252</v>
      </c>
      <c r="G9" s="77">
        <f t="shared" si="0"/>
        <v>3836</v>
      </c>
      <c r="H9" s="67"/>
      <c r="I9" s="76"/>
      <c r="J9" s="76"/>
    </row>
    <row r="10" spans="1:10" ht="15" x14ac:dyDescent="0.2">
      <c r="A10" s="80" t="s">
        <v>341</v>
      </c>
      <c r="B10" s="79">
        <v>3456</v>
      </c>
      <c r="C10" s="79">
        <v>4</v>
      </c>
      <c r="D10" s="79">
        <v>128</v>
      </c>
      <c r="E10" s="78">
        <v>1399</v>
      </c>
      <c r="F10" s="78">
        <v>1933</v>
      </c>
      <c r="G10" s="77">
        <f t="shared" si="0"/>
        <v>3332</v>
      </c>
      <c r="H10" s="67"/>
      <c r="I10" s="76"/>
      <c r="J10" s="76"/>
    </row>
    <row r="11" spans="1:10" ht="15" x14ac:dyDescent="0.2">
      <c r="A11" s="80" t="s">
        <v>374</v>
      </c>
      <c r="B11" s="79">
        <v>2010</v>
      </c>
      <c r="C11" s="79">
        <v>19</v>
      </c>
      <c r="D11" s="79">
        <v>0</v>
      </c>
      <c r="E11" s="78">
        <v>1416</v>
      </c>
      <c r="F11" s="78">
        <v>613</v>
      </c>
      <c r="G11" s="77">
        <f t="shared" si="0"/>
        <v>2029</v>
      </c>
      <c r="H11" s="67"/>
      <c r="I11" s="76"/>
      <c r="J11" s="76"/>
    </row>
    <row r="12" spans="1:10" ht="15" x14ac:dyDescent="0.2">
      <c r="A12" s="80" t="s">
        <v>297</v>
      </c>
      <c r="B12" s="79">
        <v>6038</v>
      </c>
      <c r="C12" s="79">
        <v>203</v>
      </c>
      <c r="D12" s="79">
        <v>13</v>
      </c>
      <c r="E12" s="78">
        <v>3341</v>
      </c>
      <c r="F12" s="78">
        <v>2887</v>
      </c>
      <c r="G12" s="77">
        <f t="shared" si="0"/>
        <v>6228</v>
      </c>
      <c r="H12" s="67"/>
      <c r="I12" s="76"/>
      <c r="J12" s="76"/>
    </row>
    <row r="13" spans="1:10" ht="15" x14ac:dyDescent="0.2">
      <c r="A13" s="80" t="s">
        <v>415</v>
      </c>
      <c r="B13" s="79">
        <v>1601</v>
      </c>
      <c r="C13" s="79">
        <v>103</v>
      </c>
      <c r="D13" s="79">
        <v>55</v>
      </c>
      <c r="E13" s="78">
        <v>641</v>
      </c>
      <c r="F13" s="78">
        <v>1008</v>
      </c>
      <c r="G13" s="77">
        <f>B13+C13-D13</f>
        <v>1649</v>
      </c>
      <c r="H13" s="67"/>
      <c r="I13" s="76"/>
      <c r="J13" s="76"/>
    </row>
    <row r="14" spans="1:10" ht="15" x14ac:dyDescent="0.2">
      <c r="A14" s="80" t="s">
        <v>9</v>
      </c>
      <c r="B14" s="79">
        <v>1775</v>
      </c>
      <c r="C14" s="79">
        <v>19</v>
      </c>
      <c r="D14" s="79">
        <v>5</v>
      </c>
      <c r="E14" s="78">
        <v>1382</v>
      </c>
      <c r="F14" s="78">
        <v>407</v>
      </c>
      <c r="G14" s="77">
        <f t="shared" si="0"/>
        <v>1789</v>
      </c>
      <c r="H14" s="67"/>
      <c r="I14" s="76"/>
      <c r="J14" s="76"/>
    </row>
    <row r="15" spans="1:10" ht="15" x14ac:dyDescent="0.2">
      <c r="A15" s="80" t="s">
        <v>217</v>
      </c>
      <c r="B15" s="79">
        <v>3877</v>
      </c>
      <c r="C15" s="79">
        <v>167</v>
      </c>
      <c r="D15" s="79">
        <v>4</v>
      </c>
      <c r="E15" s="78">
        <v>4040</v>
      </c>
      <c r="F15" s="78">
        <v>0</v>
      </c>
      <c r="G15" s="77">
        <f t="shared" si="0"/>
        <v>4040</v>
      </c>
      <c r="H15" s="67"/>
      <c r="I15" s="76"/>
      <c r="J15" s="76"/>
    </row>
    <row r="16" spans="1:10" ht="15.75" thickBot="1" x14ac:dyDescent="0.25">
      <c r="A16" s="75"/>
      <c r="B16" s="73"/>
      <c r="C16" s="74"/>
      <c r="D16" s="73"/>
      <c r="E16" s="72"/>
      <c r="F16" s="72"/>
      <c r="G16" s="71"/>
      <c r="H16" s="67"/>
    </row>
    <row r="17" spans="1:8" ht="15.75" thickBot="1" x14ac:dyDescent="0.25">
      <c r="A17" s="70" t="s">
        <v>11</v>
      </c>
      <c r="B17" s="69">
        <f>SUM(B8:B15)</f>
        <v>28571</v>
      </c>
      <c r="C17" s="69">
        <f>SUM(C8:C15)</f>
        <v>818</v>
      </c>
      <c r="D17" s="69">
        <f>SUM(D8:D15)</f>
        <v>290</v>
      </c>
      <c r="E17" s="69">
        <f>SUM(E8:E15)</f>
        <v>19230</v>
      </c>
      <c r="F17" s="69">
        <f>SUM(F8:F15)</f>
        <v>9869</v>
      </c>
      <c r="G17" s="68">
        <f>B17+C17-D17</f>
        <v>29099</v>
      </c>
      <c r="H17" s="67"/>
    </row>
    <row r="18" spans="1:8" ht="15" customHeight="1" x14ac:dyDescent="0.2">
      <c r="A18" s="191" t="s">
        <v>474</v>
      </c>
      <c r="B18" s="192"/>
      <c r="C18" s="192"/>
      <c r="D18" s="192"/>
      <c r="E18" s="192"/>
      <c r="F18" s="192"/>
      <c r="G18" s="192"/>
    </row>
    <row r="19" spans="1:8" ht="19.899999999999999" customHeight="1" x14ac:dyDescent="0.2">
      <c r="A19" s="89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F16" sqref="F16"/>
    </sheetView>
  </sheetViews>
  <sheetFormatPr defaultRowHeight="12.75" x14ac:dyDescent="0.2"/>
  <cols>
    <col min="1" max="1" width="16.85546875" style="66" customWidth="1"/>
    <col min="2" max="2" width="16.42578125" style="66" customWidth="1"/>
    <col min="3" max="3" width="14.85546875" style="66" customWidth="1"/>
    <col min="4" max="6" width="20.42578125" style="66" customWidth="1"/>
    <col min="7" max="7" width="18.85546875" style="66" customWidth="1"/>
    <col min="8" max="16384" width="9.140625" style="66"/>
  </cols>
  <sheetData>
    <row r="1" spans="1:10" ht="13.5" thickBot="1" x14ac:dyDescent="0.25"/>
    <row r="2" spans="1:10" ht="15" x14ac:dyDescent="0.2">
      <c r="A2" s="176" t="s">
        <v>13</v>
      </c>
      <c r="B2" s="177"/>
      <c r="C2" s="177"/>
      <c r="D2" s="177"/>
      <c r="E2" s="178"/>
      <c r="F2" s="178"/>
      <c r="G2" s="179"/>
    </row>
    <row r="3" spans="1:10" ht="15" x14ac:dyDescent="0.2">
      <c r="A3" s="180" t="s">
        <v>14</v>
      </c>
      <c r="B3" s="181"/>
      <c r="C3" s="181"/>
      <c r="D3" s="181"/>
      <c r="E3" s="182"/>
      <c r="F3" s="182"/>
      <c r="G3" s="183"/>
    </row>
    <row r="4" spans="1:10" ht="15.75" thickBot="1" x14ac:dyDescent="0.25">
      <c r="A4" s="184" t="s">
        <v>477</v>
      </c>
      <c r="B4" s="185"/>
      <c r="C4" s="185"/>
      <c r="D4" s="185"/>
      <c r="E4" s="186"/>
      <c r="F4" s="186"/>
      <c r="G4" s="187"/>
    </row>
    <row r="5" spans="1:10" ht="13.9" customHeight="1" thickBot="1" x14ac:dyDescent="0.25"/>
    <row r="6" spans="1:10" ht="21" customHeight="1" x14ac:dyDescent="0.2">
      <c r="A6" s="195" t="s">
        <v>0</v>
      </c>
      <c r="B6" s="193" t="s">
        <v>478</v>
      </c>
      <c r="C6" s="193" t="s">
        <v>1</v>
      </c>
      <c r="D6" s="193" t="s">
        <v>2</v>
      </c>
      <c r="E6" s="188" t="s">
        <v>488</v>
      </c>
      <c r="F6" s="189"/>
      <c r="G6" s="190"/>
    </row>
    <row r="7" spans="1:10" ht="15" x14ac:dyDescent="0.2">
      <c r="A7" s="196"/>
      <c r="B7" s="194"/>
      <c r="C7" s="194"/>
      <c r="D7" s="194"/>
      <c r="E7" s="94" t="s">
        <v>412</v>
      </c>
      <c r="F7" s="94" t="s">
        <v>413</v>
      </c>
      <c r="G7" s="95" t="s">
        <v>414</v>
      </c>
    </row>
    <row r="8" spans="1:10" ht="15" x14ac:dyDescent="0.2">
      <c r="A8" s="80" t="s">
        <v>3</v>
      </c>
      <c r="B8" s="79">
        <v>6196</v>
      </c>
      <c r="C8" s="79">
        <v>180</v>
      </c>
      <c r="D8" s="79">
        <v>244</v>
      </c>
      <c r="E8" s="78">
        <v>5362</v>
      </c>
      <c r="F8" s="78">
        <v>770</v>
      </c>
      <c r="G8" s="77">
        <f t="shared" ref="G8:G15" si="0">B8+C8-D8</f>
        <v>6132</v>
      </c>
      <c r="H8" s="67"/>
      <c r="I8" s="76"/>
      <c r="J8" s="76"/>
    </row>
    <row r="9" spans="1:10" ht="15" x14ac:dyDescent="0.2">
      <c r="A9" s="80" t="s">
        <v>4</v>
      </c>
      <c r="B9" s="79">
        <v>3836</v>
      </c>
      <c r="C9" s="79">
        <v>116</v>
      </c>
      <c r="D9" s="79">
        <v>24</v>
      </c>
      <c r="E9" s="78">
        <v>1677</v>
      </c>
      <c r="F9" s="78">
        <v>2251</v>
      </c>
      <c r="G9" s="77">
        <f t="shared" si="0"/>
        <v>3928</v>
      </c>
      <c r="H9" s="67"/>
      <c r="I9" s="76"/>
      <c r="J9" s="76"/>
    </row>
    <row r="10" spans="1:10" ht="15" x14ac:dyDescent="0.2">
      <c r="A10" s="80" t="s">
        <v>341</v>
      </c>
      <c r="B10" s="79">
        <v>3332</v>
      </c>
      <c r="C10" s="79">
        <v>365</v>
      </c>
      <c r="D10" s="79">
        <v>38</v>
      </c>
      <c r="E10" s="78">
        <v>1713</v>
      </c>
      <c r="F10" s="78">
        <v>1946</v>
      </c>
      <c r="G10" s="77">
        <f t="shared" si="0"/>
        <v>3659</v>
      </c>
      <c r="H10" s="67"/>
      <c r="I10" s="76"/>
      <c r="J10" s="76"/>
    </row>
    <row r="11" spans="1:10" ht="15" x14ac:dyDescent="0.2">
      <c r="A11" s="80" t="s">
        <v>374</v>
      </c>
      <c r="B11" s="79">
        <v>2029</v>
      </c>
      <c r="C11" s="79">
        <v>159</v>
      </c>
      <c r="D11" s="79">
        <v>66</v>
      </c>
      <c r="E11" s="78">
        <v>1509</v>
      </c>
      <c r="F11" s="78">
        <v>613</v>
      </c>
      <c r="G11" s="77">
        <f t="shared" si="0"/>
        <v>2122</v>
      </c>
      <c r="H11" s="67"/>
      <c r="I11" s="76"/>
      <c r="J11" s="76"/>
    </row>
    <row r="12" spans="1:10" ht="15" x14ac:dyDescent="0.2">
      <c r="A12" s="80" t="s">
        <v>297</v>
      </c>
      <c r="B12" s="79">
        <v>6228</v>
      </c>
      <c r="C12" s="79">
        <v>208</v>
      </c>
      <c r="D12" s="79">
        <v>483</v>
      </c>
      <c r="E12" s="78">
        <v>3052</v>
      </c>
      <c r="F12" s="78">
        <v>2901</v>
      </c>
      <c r="G12" s="77">
        <f t="shared" si="0"/>
        <v>5953</v>
      </c>
      <c r="H12" s="67"/>
      <c r="I12" s="76"/>
      <c r="J12" s="76"/>
    </row>
    <row r="13" spans="1:10" ht="15" x14ac:dyDescent="0.2">
      <c r="A13" s="80" t="s">
        <v>8</v>
      </c>
      <c r="B13" s="79">
        <v>1649</v>
      </c>
      <c r="C13" s="79">
        <v>164</v>
      </c>
      <c r="D13" s="79">
        <v>92</v>
      </c>
      <c r="E13" s="78">
        <v>709</v>
      </c>
      <c r="F13" s="78">
        <v>1012</v>
      </c>
      <c r="G13" s="77">
        <f>B13+C13-D13</f>
        <v>1721</v>
      </c>
      <c r="H13" s="67"/>
      <c r="I13" s="76"/>
      <c r="J13" s="76"/>
    </row>
    <row r="14" spans="1:10" ht="15" x14ac:dyDescent="0.2">
      <c r="A14" s="80" t="s">
        <v>9</v>
      </c>
      <c r="B14" s="79">
        <v>1789</v>
      </c>
      <c r="C14" s="79">
        <v>45</v>
      </c>
      <c r="D14" s="79">
        <v>120</v>
      </c>
      <c r="E14" s="78">
        <v>1305</v>
      </c>
      <c r="F14" s="78">
        <v>409</v>
      </c>
      <c r="G14" s="77">
        <f t="shared" si="0"/>
        <v>1714</v>
      </c>
      <c r="H14" s="67"/>
      <c r="I14" s="76"/>
      <c r="J14" s="76"/>
    </row>
    <row r="15" spans="1:10" ht="15" x14ac:dyDescent="0.2">
      <c r="A15" s="80" t="s">
        <v>217</v>
      </c>
      <c r="B15" s="79">
        <v>4040</v>
      </c>
      <c r="C15" s="79">
        <v>156</v>
      </c>
      <c r="D15" s="79">
        <v>203</v>
      </c>
      <c r="E15" s="78">
        <v>3993</v>
      </c>
      <c r="F15" s="78">
        <v>0</v>
      </c>
      <c r="G15" s="77">
        <f t="shared" si="0"/>
        <v>3993</v>
      </c>
      <c r="H15" s="67"/>
      <c r="I15" s="76"/>
      <c r="J15" s="76"/>
    </row>
    <row r="16" spans="1:10" ht="15.75" thickBot="1" x14ac:dyDescent="0.25">
      <c r="A16" s="75"/>
      <c r="B16" s="73"/>
      <c r="C16" s="74"/>
      <c r="D16" s="73"/>
      <c r="E16" s="72"/>
      <c r="F16" s="72"/>
      <c r="G16" s="71"/>
      <c r="H16" s="67"/>
    </row>
    <row r="17" spans="1:8" ht="15.75" thickBot="1" x14ac:dyDescent="0.25">
      <c r="A17" s="70" t="s">
        <v>11</v>
      </c>
      <c r="B17" s="69">
        <f>SUM(B8:B15)</f>
        <v>29099</v>
      </c>
      <c r="C17" s="69">
        <f>SUM(C8:C15)</f>
        <v>1393</v>
      </c>
      <c r="D17" s="69">
        <f>SUM(D8:D15)</f>
        <v>1270</v>
      </c>
      <c r="E17" s="69">
        <f>SUM(E8:E15)</f>
        <v>19320</v>
      </c>
      <c r="F17" s="69">
        <f>SUM(F8:F15)</f>
        <v>9902</v>
      </c>
      <c r="G17" s="68">
        <f>B17+C17-D17</f>
        <v>29222</v>
      </c>
      <c r="H17" s="67"/>
    </row>
    <row r="18" spans="1:8" ht="15" customHeight="1" x14ac:dyDescent="0.2">
      <c r="A18" s="191"/>
      <c r="B18" s="192"/>
      <c r="C18" s="192"/>
      <c r="D18" s="192"/>
      <c r="E18" s="192"/>
      <c r="F18" s="192"/>
      <c r="G18" s="192"/>
    </row>
    <row r="19" spans="1:8" ht="19.899999999999999" customHeight="1" x14ac:dyDescent="0.2">
      <c r="A19" s="89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D15" sqref="D15"/>
    </sheetView>
  </sheetViews>
  <sheetFormatPr defaultRowHeight="12.75" x14ac:dyDescent="0.2"/>
  <cols>
    <col min="1" max="1" width="16.85546875" style="66" customWidth="1"/>
    <col min="2" max="2" width="16.42578125" style="66" customWidth="1"/>
    <col min="3" max="3" width="14.85546875" style="66" customWidth="1"/>
    <col min="4" max="6" width="20.42578125" style="66" customWidth="1"/>
    <col min="7" max="7" width="18.85546875" style="66" customWidth="1"/>
    <col min="8" max="16384" width="9.140625" style="66"/>
  </cols>
  <sheetData>
    <row r="1" spans="1:10" ht="13.5" thickBot="1" x14ac:dyDescent="0.25"/>
    <row r="2" spans="1:10" ht="15" x14ac:dyDescent="0.2">
      <c r="A2" s="176" t="s">
        <v>13</v>
      </c>
      <c r="B2" s="177"/>
      <c r="C2" s="177"/>
      <c r="D2" s="177"/>
      <c r="E2" s="178"/>
      <c r="F2" s="178"/>
      <c r="G2" s="179"/>
    </row>
    <row r="3" spans="1:10" ht="15" x14ac:dyDescent="0.2">
      <c r="A3" s="180" t="s">
        <v>14</v>
      </c>
      <c r="B3" s="181"/>
      <c r="C3" s="181"/>
      <c r="D3" s="181"/>
      <c r="E3" s="182"/>
      <c r="F3" s="182"/>
      <c r="G3" s="183"/>
    </row>
    <row r="4" spans="1:10" ht="15.75" thickBot="1" x14ac:dyDescent="0.25">
      <c r="A4" s="184" t="s">
        <v>479</v>
      </c>
      <c r="B4" s="185"/>
      <c r="C4" s="185"/>
      <c r="D4" s="185"/>
      <c r="E4" s="186"/>
      <c r="F4" s="186"/>
      <c r="G4" s="187"/>
    </row>
    <row r="5" spans="1:10" ht="13.9" customHeight="1" thickBot="1" x14ac:dyDescent="0.25"/>
    <row r="6" spans="1:10" ht="21" customHeight="1" x14ac:dyDescent="0.2">
      <c r="A6" s="195" t="s">
        <v>0</v>
      </c>
      <c r="B6" s="193" t="s">
        <v>480</v>
      </c>
      <c r="C6" s="193" t="s">
        <v>1</v>
      </c>
      <c r="D6" s="193" t="s">
        <v>2</v>
      </c>
      <c r="E6" s="188" t="s">
        <v>487</v>
      </c>
      <c r="F6" s="189"/>
      <c r="G6" s="190"/>
    </row>
    <row r="7" spans="1:10" ht="15" x14ac:dyDescent="0.2">
      <c r="A7" s="196"/>
      <c r="B7" s="194"/>
      <c r="C7" s="194"/>
      <c r="D7" s="194"/>
      <c r="E7" s="96" t="s">
        <v>412</v>
      </c>
      <c r="F7" s="96" t="s">
        <v>413</v>
      </c>
      <c r="G7" s="97" t="s">
        <v>414</v>
      </c>
    </row>
    <row r="8" spans="1:10" ht="15" x14ac:dyDescent="0.2">
      <c r="A8" s="80" t="s">
        <v>3</v>
      </c>
      <c r="B8" s="79">
        <v>6132</v>
      </c>
      <c r="C8" s="79">
        <v>471</v>
      </c>
      <c r="D8" s="79">
        <v>243</v>
      </c>
      <c r="E8" s="78">
        <v>5584</v>
      </c>
      <c r="F8" s="78">
        <v>776</v>
      </c>
      <c r="G8" s="77">
        <f t="shared" ref="G8:G15" si="0">B8+C8-D8</f>
        <v>6360</v>
      </c>
      <c r="H8" s="67"/>
      <c r="I8" s="76"/>
      <c r="J8" s="76"/>
    </row>
    <row r="9" spans="1:10" ht="15" x14ac:dyDescent="0.2">
      <c r="A9" s="80" t="s">
        <v>4</v>
      </c>
      <c r="B9" s="79">
        <v>3928</v>
      </c>
      <c r="C9" s="79">
        <v>70</v>
      </c>
      <c r="D9" s="79">
        <v>70</v>
      </c>
      <c r="E9" s="78">
        <v>1677</v>
      </c>
      <c r="F9" s="78">
        <v>2251</v>
      </c>
      <c r="G9" s="77">
        <f t="shared" si="0"/>
        <v>3928</v>
      </c>
      <c r="H9" s="67"/>
      <c r="I9" s="76"/>
      <c r="J9" s="76"/>
    </row>
    <row r="10" spans="1:10" ht="15" x14ac:dyDescent="0.2">
      <c r="A10" s="80" t="s">
        <v>341</v>
      </c>
      <c r="B10" s="79">
        <v>3659</v>
      </c>
      <c r="C10" s="79">
        <v>9</v>
      </c>
      <c r="D10" s="79">
        <v>125</v>
      </c>
      <c r="E10" s="78">
        <v>1590</v>
      </c>
      <c r="F10" s="78">
        <v>1953</v>
      </c>
      <c r="G10" s="77">
        <f t="shared" si="0"/>
        <v>3543</v>
      </c>
      <c r="H10" s="67"/>
      <c r="I10" s="76"/>
      <c r="J10" s="76"/>
    </row>
    <row r="11" spans="1:10" ht="15" x14ac:dyDescent="0.2">
      <c r="A11" s="80" t="s">
        <v>374</v>
      </c>
      <c r="B11" s="79">
        <v>2122</v>
      </c>
      <c r="C11" s="79">
        <v>153</v>
      </c>
      <c r="D11" s="79">
        <v>26</v>
      </c>
      <c r="E11" s="78">
        <v>1636</v>
      </c>
      <c r="F11" s="78">
        <v>613</v>
      </c>
      <c r="G11" s="77">
        <f t="shared" si="0"/>
        <v>2249</v>
      </c>
      <c r="H11" s="67"/>
      <c r="I11" s="76"/>
      <c r="J11" s="76"/>
    </row>
    <row r="12" spans="1:10" ht="15" x14ac:dyDescent="0.2">
      <c r="A12" s="80" t="s">
        <v>297</v>
      </c>
      <c r="B12" s="79">
        <v>5953</v>
      </c>
      <c r="C12" s="79">
        <v>272</v>
      </c>
      <c r="D12" s="79">
        <v>255</v>
      </c>
      <c r="E12" s="78">
        <v>3030</v>
      </c>
      <c r="F12" s="78">
        <v>2940</v>
      </c>
      <c r="G12" s="77">
        <f t="shared" si="0"/>
        <v>5970</v>
      </c>
      <c r="H12" s="67"/>
      <c r="I12" s="76"/>
      <c r="J12" s="76"/>
    </row>
    <row r="13" spans="1:10" ht="15" x14ac:dyDescent="0.2">
      <c r="A13" s="80" t="s">
        <v>8</v>
      </c>
      <c r="B13" s="79">
        <v>1721</v>
      </c>
      <c r="C13" s="79">
        <v>211</v>
      </c>
      <c r="D13" s="79">
        <v>75</v>
      </c>
      <c r="E13" s="78">
        <v>831</v>
      </c>
      <c r="F13" s="78">
        <v>1026</v>
      </c>
      <c r="G13" s="77">
        <f>B13+C13-D13</f>
        <v>1857</v>
      </c>
      <c r="H13" s="67"/>
      <c r="I13" s="76"/>
      <c r="J13" s="76"/>
    </row>
    <row r="14" spans="1:10" ht="15" x14ac:dyDescent="0.2">
      <c r="A14" s="80" t="s">
        <v>9</v>
      </c>
      <c r="B14" s="79">
        <v>1714</v>
      </c>
      <c r="C14" s="79">
        <v>56</v>
      </c>
      <c r="D14" s="79">
        <v>83</v>
      </c>
      <c r="E14" s="78">
        <v>1278</v>
      </c>
      <c r="F14" s="78">
        <v>409</v>
      </c>
      <c r="G14" s="77">
        <f t="shared" si="0"/>
        <v>1687</v>
      </c>
      <c r="H14" s="67"/>
      <c r="I14" s="76"/>
      <c r="J14" s="76"/>
    </row>
    <row r="15" spans="1:10" ht="15" x14ac:dyDescent="0.2">
      <c r="A15" s="80" t="s">
        <v>450</v>
      </c>
      <c r="B15" s="79">
        <v>3942</v>
      </c>
      <c r="C15" s="79">
        <v>195</v>
      </c>
      <c r="D15" s="79">
        <v>235</v>
      </c>
      <c r="E15" s="78">
        <v>3902</v>
      </c>
      <c r="F15" s="78">
        <v>0</v>
      </c>
      <c r="G15" s="77">
        <f t="shared" si="0"/>
        <v>3902</v>
      </c>
      <c r="H15" s="67"/>
      <c r="I15" s="76"/>
      <c r="J15" s="76"/>
    </row>
    <row r="16" spans="1:10" ht="15.75" thickBot="1" x14ac:dyDescent="0.25">
      <c r="A16" s="75"/>
      <c r="B16" s="73"/>
      <c r="C16" s="74"/>
      <c r="D16" s="73"/>
      <c r="E16" s="72"/>
      <c r="F16" s="72"/>
      <c r="G16" s="71"/>
      <c r="H16" s="67"/>
    </row>
    <row r="17" spans="1:8" ht="15.75" thickBot="1" x14ac:dyDescent="0.25">
      <c r="A17" s="70" t="s">
        <v>11</v>
      </c>
      <c r="B17" s="69">
        <f>SUM(B8:B15)</f>
        <v>29171</v>
      </c>
      <c r="C17" s="69">
        <f>SUM(C8:C15)</f>
        <v>1437</v>
      </c>
      <c r="D17" s="69">
        <f>SUM(D8:D15)</f>
        <v>1112</v>
      </c>
      <c r="E17" s="69">
        <f>SUM(E8:E15)</f>
        <v>19528</v>
      </c>
      <c r="F17" s="69">
        <f>SUM(F8:F15)</f>
        <v>9968</v>
      </c>
      <c r="G17" s="68">
        <f>B17+C17-D17</f>
        <v>29496</v>
      </c>
      <c r="H17" s="67"/>
    </row>
    <row r="18" spans="1:8" ht="15" customHeight="1" x14ac:dyDescent="0.2">
      <c r="A18" s="191" t="s">
        <v>474</v>
      </c>
      <c r="B18" s="192"/>
      <c r="C18" s="192"/>
      <c r="D18" s="192"/>
      <c r="E18" s="192"/>
      <c r="F18" s="192"/>
      <c r="G18" s="192"/>
    </row>
    <row r="19" spans="1:8" ht="19.899999999999999" customHeight="1" x14ac:dyDescent="0.2">
      <c r="A19" s="89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D15" sqref="D15"/>
    </sheetView>
  </sheetViews>
  <sheetFormatPr defaultRowHeight="12.75" x14ac:dyDescent="0.2"/>
  <cols>
    <col min="1" max="1" width="16.85546875" style="66" customWidth="1"/>
    <col min="2" max="2" width="16.42578125" style="66" customWidth="1"/>
    <col min="3" max="3" width="14.85546875" style="66" customWidth="1"/>
    <col min="4" max="6" width="20.42578125" style="66" customWidth="1"/>
    <col min="7" max="7" width="18.85546875" style="66" customWidth="1"/>
    <col min="8" max="16384" width="9.140625" style="66"/>
  </cols>
  <sheetData>
    <row r="1" spans="1:10" ht="13.5" thickBot="1" x14ac:dyDescent="0.25"/>
    <row r="2" spans="1:10" ht="15" x14ac:dyDescent="0.2">
      <c r="A2" s="176" t="s">
        <v>13</v>
      </c>
      <c r="B2" s="177"/>
      <c r="C2" s="177"/>
      <c r="D2" s="177"/>
      <c r="E2" s="178"/>
      <c r="F2" s="178"/>
      <c r="G2" s="179"/>
    </row>
    <row r="3" spans="1:10" ht="15" x14ac:dyDescent="0.2">
      <c r="A3" s="180" t="s">
        <v>14</v>
      </c>
      <c r="B3" s="181"/>
      <c r="C3" s="181"/>
      <c r="D3" s="181"/>
      <c r="E3" s="182"/>
      <c r="F3" s="182"/>
      <c r="G3" s="183"/>
    </row>
    <row r="4" spans="1:10" ht="15.75" thickBot="1" x14ac:dyDescent="0.25">
      <c r="A4" s="184" t="s">
        <v>481</v>
      </c>
      <c r="B4" s="185"/>
      <c r="C4" s="185"/>
      <c r="D4" s="185"/>
      <c r="E4" s="186"/>
      <c r="F4" s="186"/>
      <c r="G4" s="187"/>
    </row>
    <row r="5" spans="1:10" ht="13.9" customHeight="1" thickBot="1" x14ac:dyDescent="0.25"/>
    <row r="6" spans="1:10" ht="21" customHeight="1" x14ac:dyDescent="0.2">
      <c r="A6" s="195" t="s">
        <v>0</v>
      </c>
      <c r="B6" s="193" t="s">
        <v>483</v>
      </c>
      <c r="C6" s="193" t="s">
        <v>1</v>
      </c>
      <c r="D6" s="193" t="s">
        <v>2</v>
      </c>
      <c r="E6" s="188" t="s">
        <v>484</v>
      </c>
      <c r="F6" s="189"/>
      <c r="G6" s="190"/>
    </row>
    <row r="7" spans="1:10" ht="15" x14ac:dyDescent="0.2">
      <c r="A7" s="196"/>
      <c r="B7" s="194"/>
      <c r="C7" s="194"/>
      <c r="D7" s="194"/>
      <c r="E7" s="98" t="s">
        <v>412</v>
      </c>
      <c r="F7" s="98" t="s">
        <v>413</v>
      </c>
      <c r="G7" s="99" t="s">
        <v>414</v>
      </c>
    </row>
    <row r="8" spans="1:10" ht="15" x14ac:dyDescent="0.2">
      <c r="A8" s="80" t="s">
        <v>3</v>
      </c>
      <c r="B8" s="79">
        <v>6360</v>
      </c>
      <c r="C8" s="79">
        <v>535</v>
      </c>
      <c r="D8" s="79">
        <v>745</v>
      </c>
      <c r="E8" s="78">
        <v>5374</v>
      </c>
      <c r="F8" s="78">
        <v>776</v>
      </c>
      <c r="G8" s="77">
        <f t="shared" ref="G8:G15" si="0">B8+C8-D8</f>
        <v>6150</v>
      </c>
      <c r="H8" s="67">
        <f>E8+F8</f>
        <v>6150</v>
      </c>
      <c r="I8" s="76"/>
      <c r="J8" s="76"/>
    </row>
    <row r="9" spans="1:10" ht="15" x14ac:dyDescent="0.2">
      <c r="A9" s="80" t="s">
        <v>4</v>
      </c>
      <c r="B9" s="79">
        <v>3928</v>
      </c>
      <c r="C9" s="79">
        <v>191</v>
      </c>
      <c r="D9" s="79">
        <v>64</v>
      </c>
      <c r="E9" s="78">
        <v>1801</v>
      </c>
      <c r="F9" s="78">
        <v>2254</v>
      </c>
      <c r="G9" s="77">
        <f t="shared" si="0"/>
        <v>4055</v>
      </c>
      <c r="H9" s="67">
        <f t="shared" ref="H9:H15" si="1">E9+F9</f>
        <v>4055</v>
      </c>
      <c r="I9" s="76"/>
      <c r="J9" s="76"/>
    </row>
    <row r="10" spans="1:10" ht="15" x14ac:dyDescent="0.2">
      <c r="A10" s="80" t="s">
        <v>341</v>
      </c>
      <c r="B10" s="79">
        <v>3543</v>
      </c>
      <c r="C10" s="79">
        <v>121</v>
      </c>
      <c r="D10" s="79">
        <v>45</v>
      </c>
      <c r="E10" s="78">
        <v>1655</v>
      </c>
      <c r="F10" s="78">
        <v>1964</v>
      </c>
      <c r="G10" s="77">
        <f t="shared" si="0"/>
        <v>3619</v>
      </c>
      <c r="H10" s="67">
        <f t="shared" si="1"/>
        <v>3619</v>
      </c>
      <c r="I10" s="76"/>
      <c r="J10" s="76"/>
    </row>
    <row r="11" spans="1:10" ht="15" x14ac:dyDescent="0.2">
      <c r="A11" s="80" t="s">
        <v>374</v>
      </c>
      <c r="B11" s="79">
        <v>2249</v>
      </c>
      <c r="C11" s="79">
        <v>160</v>
      </c>
      <c r="D11" s="79">
        <v>176</v>
      </c>
      <c r="E11" s="78">
        <v>1618</v>
      </c>
      <c r="F11" s="78">
        <v>615</v>
      </c>
      <c r="G11" s="77">
        <f t="shared" si="0"/>
        <v>2233</v>
      </c>
      <c r="H11" s="67">
        <f t="shared" si="1"/>
        <v>2233</v>
      </c>
      <c r="I11" s="76"/>
      <c r="J11" s="76"/>
    </row>
    <row r="12" spans="1:10" ht="15" x14ac:dyDescent="0.2">
      <c r="A12" s="80" t="s">
        <v>297</v>
      </c>
      <c r="B12" s="79">
        <v>5970</v>
      </c>
      <c r="C12" s="79">
        <v>484</v>
      </c>
      <c r="D12" s="79">
        <v>315</v>
      </c>
      <c r="E12" s="78">
        <v>3152</v>
      </c>
      <c r="F12" s="78">
        <v>2987</v>
      </c>
      <c r="G12" s="77">
        <f t="shared" si="0"/>
        <v>6139</v>
      </c>
      <c r="H12" s="67">
        <f t="shared" si="1"/>
        <v>6139</v>
      </c>
      <c r="I12" s="76"/>
      <c r="J12" s="76"/>
    </row>
    <row r="13" spans="1:10" ht="15" x14ac:dyDescent="0.2">
      <c r="A13" s="80" t="s">
        <v>8</v>
      </c>
      <c r="B13" s="79">
        <v>1857</v>
      </c>
      <c r="C13" s="79">
        <v>107</v>
      </c>
      <c r="D13" s="79">
        <v>62</v>
      </c>
      <c r="E13" s="78">
        <v>876</v>
      </c>
      <c r="F13" s="78">
        <v>1026</v>
      </c>
      <c r="G13" s="77">
        <f>B13+C13-D13</f>
        <v>1902</v>
      </c>
      <c r="H13" s="67">
        <f t="shared" si="1"/>
        <v>1902</v>
      </c>
      <c r="I13" s="76"/>
      <c r="J13" s="76"/>
    </row>
    <row r="14" spans="1:10" ht="15" x14ac:dyDescent="0.2">
      <c r="A14" s="80" t="s">
        <v>9</v>
      </c>
      <c r="B14" s="79">
        <v>1687</v>
      </c>
      <c r="C14" s="79">
        <v>75</v>
      </c>
      <c r="D14" s="79">
        <v>72</v>
      </c>
      <c r="E14" s="78">
        <v>1284</v>
      </c>
      <c r="F14" s="78">
        <v>406</v>
      </c>
      <c r="G14" s="77">
        <f t="shared" si="0"/>
        <v>1690</v>
      </c>
      <c r="H14" s="67">
        <f t="shared" si="1"/>
        <v>1690</v>
      </c>
      <c r="I14" s="76"/>
      <c r="J14" s="76"/>
    </row>
    <row r="15" spans="1:10" ht="15" x14ac:dyDescent="0.2">
      <c r="A15" s="80" t="s">
        <v>450</v>
      </c>
      <c r="B15" s="79">
        <v>3902</v>
      </c>
      <c r="C15" s="79">
        <v>41</v>
      </c>
      <c r="D15" s="79">
        <v>273</v>
      </c>
      <c r="E15" s="78">
        <v>3670</v>
      </c>
      <c r="F15" s="78">
        <v>0</v>
      </c>
      <c r="G15" s="77">
        <f t="shared" si="0"/>
        <v>3670</v>
      </c>
      <c r="H15" s="67">
        <f t="shared" si="1"/>
        <v>3670</v>
      </c>
      <c r="I15" s="76"/>
      <c r="J15" s="76"/>
    </row>
    <row r="16" spans="1:10" ht="15.75" thickBot="1" x14ac:dyDescent="0.25">
      <c r="A16" s="75"/>
      <c r="B16" s="73"/>
      <c r="C16" s="74"/>
      <c r="D16" s="73"/>
      <c r="E16" s="72"/>
      <c r="F16" s="72"/>
      <c r="G16" s="71"/>
      <c r="H16" s="67"/>
    </row>
    <row r="17" spans="1:8" ht="15.75" thickBot="1" x14ac:dyDescent="0.25">
      <c r="A17" s="70" t="s">
        <v>11</v>
      </c>
      <c r="B17" s="69">
        <f>SUM(B8:B15)</f>
        <v>29496</v>
      </c>
      <c r="C17" s="69">
        <f>SUM(C8:C15)</f>
        <v>1714</v>
      </c>
      <c r="D17" s="69">
        <f>SUM(D8:D15)</f>
        <v>1752</v>
      </c>
      <c r="E17" s="69">
        <f>SUM(E8:E15)</f>
        <v>19430</v>
      </c>
      <c r="F17" s="69">
        <f>SUM(F8:F15)</f>
        <v>10028</v>
      </c>
      <c r="G17" s="68">
        <f>B17+C17-D17</f>
        <v>29458</v>
      </c>
      <c r="H17" s="67"/>
    </row>
    <row r="18" spans="1:8" ht="15" customHeight="1" x14ac:dyDescent="0.2">
      <c r="A18" s="191" t="s">
        <v>474</v>
      </c>
      <c r="B18" s="192"/>
      <c r="C18" s="192"/>
      <c r="D18" s="192"/>
      <c r="E18" s="192"/>
      <c r="F18" s="192"/>
      <c r="G18" s="192"/>
    </row>
    <row r="19" spans="1:8" ht="19.899999999999999" customHeight="1" x14ac:dyDescent="0.2">
      <c r="A19" s="89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style="66" customWidth="1"/>
    <col min="2" max="2" width="16.42578125" style="66" customWidth="1"/>
    <col min="3" max="3" width="14.85546875" style="66" customWidth="1"/>
    <col min="4" max="6" width="20.42578125" style="66" customWidth="1"/>
    <col min="7" max="7" width="18.85546875" style="66" customWidth="1"/>
    <col min="8" max="16384" width="9.140625" style="66"/>
  </cols>
  <sheetData>
    <row r="1" spans="1:10" ht="13.5" thickBot="1" x14ac:dyDescent="0.25"/>
    <row r="2" spans="1:10" ht="15" x14ac:dyDescent="0.2">
      <c r="A2" s="176" t="s">
        <v>13</v>
      </c>
      <c r="B2" s="177"/>
      <c r="C2" s="177"/>
      <c r="D2" s="177"/>
      <c r="E2" s="178"/>
      <c r="F2" s="178"/>
      <c r="G2" s="179"/>
    </row>
    <row r="3" spans="1:10" ht="15" x14ac:dyDescent="0.2">
      <c r="A3" s="180" t="s">
        <v>14</v>
      </c>
      <c r="B3" s="181"/>
      <c r="C3" s="181"/>
      <c r="D3" s="181"/>
      <c r="E3" s="182"/>
      <c r="F3" s="182"/>
      <c r="G3" s="183"/>
    </row>
    <row r="4" spans="1:10" ht="15.75" thickBot="1" x14ac:dyDescent="0.25">
      <c r="A4" s="184" t="s">
        <v>482</v>
      </c>
      <c r="B4" s="185"/>
      <c r="C4" s="185"/>
      <c r="D4" s="185"/>
      <c r="E4" s="186"/>
      <c r="F4" s="186"/>
      <c r="G4" s="187"/>
    </row>
    <row r="5" spans="1:10" ht="13.9" customHeight="1" thickBot="1" x14ac:dyDescent="0.25"/>
    <row r="6" spans="1:10" ht="21" customHeight="1" x14ac:dyDescent="0.2">
      <c r="A6" s="195" t="s">
        <v>0</v>
      </c>
      <c r="B6" s="193" t="s">
        <v>485</v>
      </c>
      <c r="C6" s="193" t="s">
        <v>1</v>
      </c>
      <c r="D6" s="193" t="s">
        <v>2</v>
      </c>
      <c r="E6" s="188" t="s">
        <v>486</v>
      </c>
      <c r="F6" s="189"/>
      <c r="G6" s="190"/>
    </row>
    <row r="7" spans="1:10" ht="15" x14ac:dyDescent="0.2">
      <c r="A7" s="196"/>
      <c r="B7" s="194"/>
      <c r="C7" s="194"/>
      <c r="D7" s="194"/>
      <c r="E7" s="100" t="s">
        <v>412</v>
      </c>
      <c r="F7" s="100" t="s">
        <v>413</v>
      </c>
      <c r="G7" s="101" t="s">
        <v>414</v>
      </c>
    </row>
    <row r="8" spans="1:10" ht="15" x14ac:dyDescent="0.2">
      <c r="A8" s="80" t="s">
        <v>3</v>
      </c>
      <c r="B8" s="79">
        <v>6150</v>
      </c>
      <c r="C8" s="79">
        <v>507</v>
      </c>
      <c r="D8" s="79">
        <v>592</v>
      </c>
      <c r="E8" s="78">
        <v>5216</v>
      </c>
      <c r="F8" s="78">
        <v>5216</v>
      </c>
      <c r="G8" s="77">
        <v>849</v>
      </c>
      <c r="H8" s="67"/>
      <c r="I8" s="76"/>
      <c r="J8" s="76"/>
    </row>
    <row r="9" spans="1:10" ht="15" x14ac:dyDescent="0.2">
      <c r="A9" s="80" t="s">
        <v>4</v>
      </c>
      <c r="B9" s="79">
        <v>4055</v>
      </c>
      <c r="C9" s="79">
        <v>109</v>
      </c>
      <c r="D9" s="79">
        <v>67</v>
      </c>
      <c r="E9" s="78">
        <v>1814</v>
      </c>
      <c r="F9" s="78">
        <v>1814</v>
      </c>
      <c r="G9" s="77">
        <v>2283</v>
      </c>
      <c r="H9" s="67"/>
      <c r="I9" s="76"/>
      <c r="J9" s="76"/>
    </row>
    <row r="10" spans="1:10" ht="15" x14ac:dyDescent="0.2">
      <c r="A10" s="80" t="s">
        <v>341</v>
      </c>
      <c r="B10" s="79">
        <v>3619</v>
      </c>
      <c r="C10" s="79">
        <v>212</v>
      </c>
      <c r="D10" s="79">
        <v>115</v>
      </c>
      <c r="E10" s="78">
        <v>1743</v>
      </c>
      <c r="F10" s="78">
        <v>1743</v>
      </c>
      <c r="G10" s="77">
        <v>1973</v>
      </c>
      <c r="H10" s="67"/>
      <c r="I10" s="76"/>
      <c r="J10" s="76"/>
    </row>
    <row r="11" spans="1:10" ht="15" x14ac:dyDescent="0.2">
      <c r="A11" s="80" t="s">
        <v>374</v>
      </c>
      <c r="B11" s="79">
        <v>2235</v>
      </c>
      <c r="C11" s="79">
        <v>172</v>
      </c>
      <c r="D11" s="79">
        <v>93</v>
      </c>
      <c r="E11" s="78">
        <v>1697</v>
      </c>
      <c r="F11" s="78">
        <v>1697</v>
      </c>
      <c r="G11" s="77">
        <v>617</v>
      </c>
      <c r="H11" s="67"/>
      <c r="I11" s="76"/>
      <c r="J11" s="76"/>
    </row>
    <row r="12" spans="1:10" ht="15" x14ac:dyDescent="0.2">
      <c r="A12" s="80" t="s">
        <v>297</v>
      </c>
      <c r="B12" s="79">
        <v>6208</v>
      </c>
      <c r="C12" s="79">
        <v>483</v>
      </c>
      <c r="D12" s="79">
        <v>336</v>
      </c>
      <c r="E12" s="78">
        <v>3363</v>
      </c>
      <c r="F12" s="78">
        <v>3363</v>
      </c>
      <c r="G12" s="77">
        <v>2992</v>
      </c>
      <c r="H12" s="67"/>
      <c r="I12" s="76"/>
      <c r="J12" s="76"/>
    </row>
    <row r="13" spans="1:10" ht="15" x14ac:dyDescent="0.2">
      <c r="A13" s="80" t="s">
        <v>8</v>
      </c>
      <c r="B13" s="79">
        <v>1902</v>
      </c>
      <c r="C13" s="79">
        <v>145</v>
      </c>
      <c r="D13" s="79">
        <v>87</v>
      </c>
      <c r="E13" s="78">
        <v>926</v>
      </c>
      <c r="F13" s="78">
        <v>926</v>
      </c>
      <c r="G13" s="77">
        <v>1034</v>
      </c>
      <c r="H13" s="67"/>
      <c r="I13" s="76"/>
      <c r="J13" s="76"/>
    </row>
    <row r="14" spans="1:10" ht="15" x14ac:dyDescent="0.2">
      <c r="A14" s="80" t="s">
        <v>9</v>
      </c>
      <c r="B14" s="79">
        <v>1690</v>
      </c>
      <c r="C14" s="79">
        <v>75</v>
      </c>
      <c r="D14" s="79">
        <v>181</v>
      </c>
      <c r="E14" s="78">
        <v>1180</v>
      </c>
      <c r="F14" s="78">
        <v>1180</v>
      </c>
      <c r="G14" s="77">
        <v>404</v>
      </c>
      <c r="H14" s="67"/>
      <c r="I14" s="76"/>
      <c r="J14" s="76"/>
    </row>
    <row r="15" spans="1:10" ht="15" x14ac:dyDescent="0.2">
      <c r="A15" s="80" t="s">
        <v>450</v>
      </c>
      <c r="B15" s="79">
        <v>3674</v>
      </c>
      <c r="C15" s="79">
        <v>162</v>
      </c>
      <c r="D15" s="79">
        <v>479</v>
      </c>
      <c r="E15" s="78">
        <v>3335</v>
      </c>
      <c r="F15" s="78">
        <v>3335</v>
      </c>
      <c r="G15" s="77">
        <v>22</v>
      </c>
      <c r="H15" s="67"/>
      <c r="I15" s="76"/>
      <c r="J15" s="76"/>
    </row>
    <row r="16" spans="1:10" ht="15.75" thickBot="1" x14ac:dyDescent="0.25">
      <c r="A16" s="75"/>
      <c r="B16" s="73"/>
      <c r="C16" s="74"/>
      <c r="D16" s="73"/>
      <c r="E16" s="72"/>
      <c r="F16" s="72"/>
      <c r="G16" s="71"/>
      <c r="H16" s="67"/>
    </row>
    <row r="17" spans="1:8" ht="15.75" thickBot="1" x14ac:dyDescent="0.25">
      <c r="A17" s="70" t="s">
        <v>11</v>
      </c>
      <c r="B17" s="69">
        <f>SUM(B8:B15)</f>
        <v>29533</v>
      </c>
      <c r="C17" s="69">
        <f>SUM(C8:C15)</f>
        <v>1865</v>
      </c>
      <c r="D17" s="69">
        <f>SUM(D8:D15)</f>
        <v>1950</v>
      </c>
      <c r="E17" s="69">
        <f>SUM(E8:E15)</f>
        <v>19274</v>
      </c>
      <c r="F17" s="69">
        <f>SUM(F8:F15)</f>
        <v>19274</v>
      </c>
      <c r="G17" s="68">
        <f>B17+C17-D17</f>
        <v>29448</v>
      </c>
      <c r="H17" s="67"/>
    </row>
    <row r="18" spans="1:8" ht="15" customHeight="1" x14ac:dyDescent="0.2">
      <c r="A18" s="191" t="s">
        <v>474</v>
      </c>
      <c r="B18" s="192"/>
      <c r="C18" s="192"/>
      <c r="D18" s="192"/>
      <c r="E18" s="192"/>
      <c r="F18" s="192"/>
      <c r="G18" s="192"/>
    </row>
    <row r="19" spans="1:8" ht="19.899999999999999" customHeight="1" x14ac:dyDescent="0.2">
      <c r="A19" s="89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workbookViewId="0">
      <selection activeCell="E14" sqref="E14:F14"/>
    </sheetView>
  </sheetViews>
  <sheetFormatPr defaultRowHeight="12.75" x14ac:dyDescent="0.2"/>
  <cols>
    <col min="1" max="1" width="16.85546875" style="66" customWidth="1"/>
    <col min="2" max="2" width="16.42578125" style="66" customWidth="1"/>
    <col min="3" max="3" width="14.85546875" style="66" customWidth="1"/>
    <col min="4" max="6" width="20.42578125" style="66" customWidth="1"/>
    <col min="7" max="7" width="18.85546875" style="66" customWidth="1"/>
    <col min="8" max="16384" width="9.140625" style="66"/>
  </cols>
  <sheetData>
    <row r="1" spans="1:10" ht="15" x14ac:dyDescent="0.2">
      <c r="A1" s="176" t="s">
        <v>13</v>
      </c>
      <c r="B1" s="177"/>
      <c r="C1" s="177"/>
      <c r="D1" s="177"/>
      <c r="E1" s="178"/>
      <c r="F1" s="178"/>
      <c r="G1" s="179"/>
    </row>
    <row r="2" spans="1:10" ht="15" x14ac:dyDescent="0.2">
      <c r="A2" s="180" t="s">
        <v>14</v>
      </c>
      <c r="B2" s="181"/>
      <c r="C2" s="181"/>
      <c r="D2" s="181"/>
      <c r="E2" s="182"/>
      <c r="F2" s="182"/>
      <c r="G2" s="183"/>
    </row>
    <row r="3" spans="1:10" ht="15.75" thickBot="1" x14ac:dyDescent="0.25">
      <c r="A3" s="184" t="s">
        <v>490</v>
      </c>
      <c r="B3" s="185"/>
      <c r="C3" s="185"/>
      <c r="D3" s="185"/>
      <c r="E3" s="186"/>
      <c r="F3" s="186"/>
      <c r="G3" s="187"/>
    </row>
    <row r="4" spans="1:10" ht="13.9" customHeight="1" thickBot="1" x14ac:dyDescent="0.25"/>
    <row r="5" spans="1:10" ht="21" customHeight="1" x14ac:dyDescent="0.2">
      <c r="A5" s="195" t="s">
        <v>0</v>
      </c>
      <c r="B5" s="193" t="s">
        <v>491</v>
      </c>
      <c r="C5" s="193" t="s">
        <v>1</v>
      </c>
      <c r="D5" s="193" t="s">
        <v>2</v>
      </c>
      <c r="E5" s="188" t="s">
        <v>492</v>
      </c>
      <c r="F5" s="189"/>
      <c r="G5" s="190"/>
    </row>
    <row r="6" spans="1:10" ht="15" x14ac:dyDescent="0.2">
      <c r="A6" s="196"/>
      <c r="B6" s="194"/>
      <c r="C6" s="194"/>
      <c r="D6" s="194"/>
      <c r="E6" s="102" t="s">
        <v>412</v>
      </c>
      <c r="F6" s="102" t="s">
        <v>413</v>
      </c>
      <c r="G6" s="103" t="s">
        <v>414</v>
      </c>
    </row>
    <row r="7" spans="1:10" ht="15" x14ac:dyDescent="0.2">
      <c r="A7" s="80" t="s">
        <v>3</v>
      </c>
      <c r="B7" s="79">
        <v>6065</v>
      </c>
      <c r="C7" s="79">
        <v>260</v>
      </c>
      <c r="D7" s="79">
        <v>434</v>
      </c>
      <c r="E7" s="78">
        <v>5052</v>
      </c>
      <c r="F7" s="78">
        <v>839</v>
      </c>
      <c r="G7" s="77">
        <f>E7+F7</f>
        <v>5891</v>
      </c>
      <c r="H7" s="67">
        <f>B7+C7-D7</f>
        <v>5891</v>
      </c>
      <c r="I7" s="67"/>
      <c r="J7" s="76"/>
    </row>
    <row r="8" spans="1:10" ht="15" x14ac:dyDescent="0.2">
      <c r="A8" s="80" t="s">
        <v>4</v>
      </c>
      <c r="B8" s="79">
        <v>4097</v>
      </c>
      <c r="C8" s="79">
        <v>109</v>
      </c>
      <c r="D8" s="79">
        <v>90</v>
      </c>
      <c r="E8" s="78">
        <v>1778</v>
      </c>
      <c r="F8" s="78">
        <v>2338</v>
      </c>
      <c r="G8" s="77">
        <f t="shared" ref="G8:G14" si="0">E8+F8</f>
        <v>4116</v>
      </c>
      <c r="H8" s="67">
        <f t="shared" ref="H8:H14" si="1">B8+C8-D8</f>
        <v>4116</v>
      </c>
      <c r="I8" s="67"/>
      <c r="J8" s="76"/>
    </row>
    <row r="9" spans="1:10" ht="15" x14ac:dyDescent="0.2">
      <c r="A9" s="80" t="s">
        <v>341</v>
      </c>
      <c r="B9" s="79">
        <v>3716</v>
      </c>
      <c r="C9" s="79">
        <v>154</v>
      </c>
      <c r="D9" s="79">
        <v>162</v>
      </c>
      <c r="E9" s="78">
        <v>1735</v>
      </c>
      <c r="F9" s="78">
        <v>1973</v>
      </c>
      <c r="G9" s="77">
        <f t="shared" si="0"/>
        <v>3708</v>
      </c>
      <c r="H9" s="67">
        <f t="shared" si="1"/>
        <v>3708</v>
      </c>
      <c r="I9" s="67"/>
      <c r="J9" s="76"/>
    </row>
    <row r="10" spans="1:10" ht="15" x14ac:dyDescent="0.2">
      <c r="A10" s="80" t="s">
        <v>374</v>
      </c>
      <c r="B10" s="79">
        <v>2322</v>
      </c>
      <c r="C10" s="79">
        <v>191</v>
      </c>
      <c r="D10" s="79">
        <v>171</v>
      </c>
      <c r="E10" s="78">
        <v>1725</v>
      </c>
      <c r="F10" s="78">
        <v>617</v>
      </c>
      <c r="G10" s="77">
        <f t="shared" si="0"/>
        <v>2342</v>
      </c>
      <c r="H10" s="67">
        <f t="shared" si="1"/>
        <v>2342</v>
      </c>
      <c r="I10" s="67"/>
      <c r="J10" s="76"/>
    </row>
    <row r="11" spans="1:10" ht="15" x14ac:dyDescent="0.2">
      <c r="A11" s="80" t="s">
        <v>297</v>
      </c>
      <c r="B11" s="79">
        <v>6401</v>
      </c>
      <c r="C11" s="79">
        <v>558</v>
      </c>
      <c r="D11" s="79">
        <v>357</v>
      </c>
      <c r="E11" s="78">
        <v>3608</v>
      </c>
      <c r="F11" s="78">
        <v>2994</v>
      </c>
      <c r="G11" s="77">
        <f t="shared" si="0"/>
        <v>6602</v>
      </c>
      <c r="H11" s="67">
        <f t="shared" si="1"/>
        <v>6602</v>
      </c>
      <c r="I11" s="67"/>
      <c r="J11" s="76"/>
    </row>
    <row r="12" spans="1:10" ht="15" x14ac:dyDescent="0.2">
      <c r="A12" s="80" t="s">
        <v>8</v>
      </c>
      <c r="B12" s="79">
        <v>1960</v>
      </c>
      <c r="C12" s="79">
        <v>84</v>
      </c>
      <c r="D12" s="79">
        <v>31</v>
      </c>
      <c r="E12" s="78">
        <v>980</v>
      </c>
      <c r="F12" s="78">
        <v>1033</v>
      </c>
      <c r="G12" s="77">
        <f t="shared" si="0"/>
        <v>2013</v>
      </c>
      <c r="H12" s="67">
        <f t="shared" si="1"/>
        <v>2013</v>
      </c>
      <c r="I12" s="67"/>
      <c r="J12" s="76"/>
    </row>
    <row r="13" spans="1:10" ht="15" x14ac:dyDescent="0.2">
      <c r="A13" s="80" t="s">
        <v>9</v>
      </c>
      <c r="B13" s="79">
        <v>1588</v>
      </c>
      <c r="C13" s="79">
        <v>136</v>
      </c>
      <c r="D13" s="79">
        <v>12</v>
      </c>
      <c r="E13" s="78">
        <v>1304</v>
      </c>
      <c r="F13" s="78">
        <v>408</v>
      </c>
      <c r="G13" s="77">
        <f t="shared" si="0"/>
        <v>1712</v>
      </c>
      <c r="H13" s="67">
        <f t="shared" si="1"/>
        <v>1712</v>
      </c>
      <c r="I13" s="67"/>
      <c r="J13" s="76"/>
    </row>
    <row r="14" spans="1:10" ht="15" x14ac:dyDescent="0.2">
      <c r="A14" s="80" t="s">
        <v>217</v>
      </c>
      <c r="B14" s="79">
        <v>3358</v>
      </c>
      <c r="C14" s="79">
        <v>176</v>
      </c>
      <c r="D14" s="79">
        <v>278</v>
      </c>
      <c r="E14" s="78">
        <v>3234</v>
      </c>
      <c r="F14" s="78">
        <v>22</v>
      </c>
      <c r="G14" s="77">
        <f t="shared" si="0"/>
        <v>3256</v>
      </c>
      <c r="H14" s="67">
        <f t="shared" si="1"/>
        <v>3256</v>
      </c>
      <c r="I14" s="67"/>
      <c r="J14" s="76"/>
    </row>
    <row r="15" spans="1:10" ht="15.75" thickBot="1" x14ac:dyDescent="0.25">
      <c r="A15" s="75"/>
      <c r="B15" s="73"/>
      <c r="C15" s="74"/>
      <c r="D15" s="73"/>
      <c r="E15" s="72"/>
      <c r="F15" s="72"/>
      <c r="G15" s="71"/>
      <c r="H15" s="67"/>
    </row>
    <row r="16" spans="1:10" ht="15.75" thickBot="1" x14ac:dyDescent="0.25">
      <c r="A16" s="70" t="s">
        <v>11</v>
      </c>
      <c r="B16" s="69">
        <f>SUM(B7:B14)</f>
        <v>29507</v>
      </c>
      <c r="C16" s="69">
        <f>SUM(C7:C14)</f>
        <v>1668</v>
      </c>
      <c r="D16" s="69">
        <f>SUM(D7:D14)</f>
        <v>1535</v>
      </c>
      <c r="E16" s="69">
        <f>SUM(E7:E14)</f>
        <v>19416</v>
      </c>
      <c r="F16" s="69">
        <f>SUM(F7:F14)</f>
        <v>10224</v>
      </c>
      <c r="G16" s="68">
        <f>B16+C16-D16</f>
        <v>29640</v>
      </c>
      <c r="H16" s="67"/>
      <c r="I16" s="104"/>
    </row>
    <row r="17" spans="1:7" ht="15" customHeight="1" x14ac:dyDescent="0.2">
      <c r="A17" s="191"/>
      <c r="B17" s="192"/>
      <c r="C17" s="192"/>
      <c r="D17" s="192"/>
      <c r="E17" s="192"/>
      <c r="F17" s="192"/>
      <c r="G17" s="192"/>
    </row>
    <row r="18" spans="1:7" ht="19.899999999999999" customHeight="1" x14ac:dyDescent="0.2">
      <c r="A18" s="89" t="s">
        <v>16</v>
      </c>
    </row>
    <row r="43" ht="35.450000000000003" customHeight="1" x14ac:dyDescent="0.2"/>
  </sheetData>
  <mergeCells count="9">
    <mergeCell ref="A17:G17"/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zoomScaleNormal="100" zoomScaleSheetLayoutView="100" workbookViewId="0">
      <selection activeCell="A3" sqref="A3:G3"/>
    </sheetView>
  </sheetViews>
  <sheetFormatPr defaultRowHeight="12.75" x14ac:dyDescent="0.2"/>
  <cols>
    <col min="1" max="1" width="15.7109375" style="109" customWidth="1"/>
    <col min="2" max="7" width="13.85546875" style="109" customWidth="1"/>
    <col min="8" max="16384" width="9.140625" style="109"/>
  </cols>
  <sheetData>
    <row r="1" spans="1:10" ht="29.25" customHeight="1" thickTop="1" x14ac:dyDescent="0.2">
      <c r="A1" s="199" t="s">
        <v>13</v>
      </c>
      <c r="B1" s="199"/>
      <c r="C1" s="199"/>
      <c r="D1" s="199"/>
      <c r="E1" s="199"/>
      <c r="F1" s="199"/>
      <c r="G1" s="199"/>
    </row>
    <row r="2" spans="1:10" ht="23.25" customHeight="1" x14ac:dyDescent="0.2">
      <c r="A2" s="200" t="s">
        <v>14</v>
      </c>
      <c r="B2" s="200"/>
      <c r="C2" s="200"/>
      <c r="D2" s="200"/>
      <c r="E2" s="200"/>
      <c r="F2" s="200"/>
      <c r="G2" s="200"/>
    </row>
    <row r="3" spans="1:10" ht="35.25" customHeight="1" x14ac:dyDescent="0.2">
      <c r="A3" s="201" t="s">
        <v>521</v>
      </c>
      <c r="B3" s="200"/>
      <c r="C3" s="200"/>
      <c r="D3" s="200"/>
      <c r="E3" s="200"/>
      <c r="F3" s="200"/>
      <c r="G3" s="200"/>
    </row>
    <row r="4" spans="1:10" ht="13.9" customHeight="1" thickBot="1" x14ac:dyDescent="0.25"/>
    <row r="5" spans="1:10" ht="36" customHeight="1" x14ac:dyDescent="0.2">
      <c r="A5" s="205" t="s">
        <v>0</v>
      </c>
      <c r="B5" s="202" t="s">
        <v>508</v>
      </c>
      <c r="C5" s="203" t="s">
        <v>1</v>
      </c>
      <c r="D5" s="202" t="s">
        <v>506</v>
      </c>
      <c r="E5" s="202" t="s">
        <v>507</v>
      </c>
      <c r="F5" s="203"/>
      <c r="G5" s="204"/>
    </row>
    <row r="6" spans="1:10" ht="15" customHeight="1" x14ac:dyDescent="0.2">
      <c r="A6" s="206"/>
      <c r="B6" s="207"/>
      <c r="C6" s="208"/>
      <c r="D6" s="207"/>
      <c r="E6" s="123" t="s">
        <v>502</v>
      </c>
      <c r="F6" s="123" t="s">
        <v>503</v>
      </c>
      <c r="G6" s="124" t="s">
        <v>11</v>
      </c>
    </row>
    <row r="7" spans="1:10" ht="15" x14ac:dyDescent="0.2">
      <c r="A7" s="125" t="s">
        <v>3</v>
      </c>
      <c r="B7" s="126">
        <f>'JAN17'!B8</f>
        <v>6010</v>
      </c>
      <c r="C7" s="126">
        <f>SUM('JAN17'!C8,'FEV17'!C8,'MAR17'!C8,'ABR17'!C8,'MAI17'!C8,'JUN17'!C7)</f>
        <v>2224</v>
      </c>
      <c r="D7" s="126">
        <f>SUM('JAN17'!D8,'FEV17'!D8,'MAR17'!D8,'ABR17'!D8,'MAI17'!D8,'JUN17'!D7)</f>
        <v>2343</v>
      </c>
      <c r="E7" s="126">
        <f>'JUN17'!E7</f>
        <v>5052</v>
      </c>
      <c r="F7" s="126">
        <f>'JUN17'!F7</f>
        <v>839</v>
      </c>
      <c r="G7" s="127">
        <f>'JUN17'!G7</f>
        <v>5891</v>
      </c>
      <c r="H7" s="128"/>
      <c r="I7" s="129"/>
      <c r="J7" s="129"/>
    </row>
    <row r="8" spans="1:10" ht="15" x14ac:dyDescent="0.2">
      <c r="A8" s="125" t="s">
        <v>4</v>
      </c>
      <c r="B8" s="126">
        <f>'JAN17'!B9</f>
        <v>3804</v>
      </c>
      <c r="C8" s="126">
        <f>SUM('JAN17'!C9,'FEV17'!C9,'MAR17'!C9,'ABR17'!C9,'MAI17'!C9,'JUN17'!C8)</f>
        <v>627</v>
      </c>
      <c r="D8" s="126">
        <f>SUM('JAN17'!D9,'FEV17'!D9,'MAR17'!D9,'ABR17'!D9,'MAI17'!D9,'JUN17'!D8)</f>
        <v>315</v>
      </c>
      <c r="E8" s="126">
        <f>'JUN17'!E8</f>
        <v>1778</v>
      </c>
      <c r="F8" s="126">
        <f>'JUN17'!F8</f>
        <v>2338</v>
      </c>
      <c r="G8" s="127">
        <f>'JUN17'!G8</f>
        <v>4116</v>
      </c>
      <c r="H8" s="128"/>
      <c r="I8" s="129"/>
      <c r="J8" s="129"/>
    </row>
    <row r="9" spans="1:10" ht="15" x14ac:dyDescent="0.2">
      <c r="A9" s="125" t="s">
        <v>341</v>
      </c>
      <c r="B9" s="126">
        <f>'JAN17'!B10</f>
        <v>3456</v>
      </c>
      <c r="C9" s="126">
        <f>SUM('JAN17'!C10,'FEV17'!C10,'MAR17'!C10,'ABR17'!C10,'MAI17'!C10,'JUN17'!C9)</f>
        <v>865</v>
      </c>
      <c r="D9" s="126">
        <f>SUM('JAN17'!D10,'FEV17'!D10,'MAR17'!D10,'ABR17'!D10,'MAI17'!D10,'JUN17'!D9)</f>
        <v>613</v>
      </c>
      <c r="E9" s="126">
        <f>'JUN17'!E9</f>
        <v>1735</v>
      </c>
      <c r="F9" s="126">
        <f>'JUN17'!F9</f>
        <v>1973</v>
      </c>
      <c r="G9" s="127">
        <f>'JUN17'!G9</f>
        <v>3708</v>
      </c>
      <c r="H9" s="128"/>
      <c r="I9" s="129"/>
      <c r="J9" s="129"/>
    </row>
    <row r="10" spans="1:10" ht="15" x14ac:dyDescent="0.2">
      <c r="A10" s="125" t="s">
        <v>374</v>
      </c>
      <c r="B10" s="126">
        <f>'JAN17'!B11</f>
        <v>2010</v>
      </c>
      <c r="C10" s="126">
        <f>SUM('JAN17'!C11,'FEV17'!C11,'MAR17'!C11,'ABR17'!C11,'MAI17'!C11,'JUN17'!C10)</f>
        <v>854</v>
      </c>
      <c r="D10" s="126">
        <f>SUM('JAN17'!D11,'FEV17'!D11,'MAR17'!D11,'ABR17'!D11,'MAI17'!D11,'JUN17'!D10)</f>
        <v>532</v>
      </c>
      <c r="E10" s="126">
        <f>'JUN17'!E10</f>
        <v>1725</v>
      </c>
      <c r="F10" s="126">
        <f>'JUN17'!F10</f>
        <v>617</v>
      </c>
      <c r="G10" s="127">
        <f>'JUN17'!G10</f>
        <v>2342</v>
      </c>
      <c r="H10" s="128"/>
      <c r="I10" s="129"/>
      <c r="J10" s="129"/>
    </row>
    <row r="11" spans="1:10" ht="15" x14ac:dyDescent="0.2">
      <c r="A11" s="125" t="s">
        <v>297</v>
      </c>
      <c r="B11" s="126">
        <f>'JAN17'!B12</f>
        <v>6038</v>
      </c>
      <c r="C11" s="126">
        <f>SUM('JAN17'!C12,'FEV17'!C12,'MAR17'!C12,'ABR17'!C12,'MAI17'!C12,'JUN17'!C11)</f>
        <v>2208</v>
      </c>
      <c r="D11" s="126">
        <f>SUM('JAN17'!D12,'FEV17'!D12,'MAR17'!D12,'ABR17'!D12,'MAI17'!D12,'JUN17'!D11)</f>
        <v>1759</v>
      </c>
      <c r="E11" s="126">
        <f>'JUN17'!E11</f>
        <v>3608</v>
      </c>
      <c r="F11" s="126">
        <f>'JUN17'!F11</f>
        <v>2994</v>
      </c>
      <c r="G11" s="127">
        <f>'JUN17'!G11</f>
        <v>6602</v>
      </c>
      <c r="H11" s="128"/>
      <c r="I11" s="129"/>
      <c r="J11" s="129"/>
    </row>
    <row r="12" spans="1:10" ht="15" x14ac:dyDescent="0.2">
      <c r="A12" s="125" t="s">
        <v>415</v>
      </c>
      <c r="B12" s="126">
        <f>'JAN17'!B13</f>
        <v>1601</v>
      </c>
      <c r="C12" s="126">
        <f>SUM('JAN17'!C13,'FEV17'!C13,'MAR17'!C13,'ABR17'!C13,'MAI17'!C13,'JUN17'!C12)</f>
        <v>814</v>
      </c>
      <c r="D12" s="126">
        <f>SUM('JAN17'!D13,'FEV17'!D13,'MAR17'!D13,'ABR17'!D13,'MAI17'!D13,'JUN17'!D12)</f>
        <v>402</v>
      </c>
      <c r="E12" s="126">
        <f>'JUN17'!E12</f>
        <v>980</v>
      </c>
      <c r="F12" s="126">
        <f>'JUN17'!F12</f>
        <v>1033</v>
      </c>
      <c r="G12" s="127">
        <f>'JUN17'!G12</f>
        <v>2013</v>
      </c>
      <c r="H12" s="128"/>
      <c r="I12" s="128"/>
      <c r="J12" s="129"/>
    </row>
    <row r="13" spans="1:10" ht="15" x14ac:dyDescent="0.2">
      <c r="A13" s="125" t="s">
        <v>9</v>
      </c>
      <c r="B13" s="126">
        <f>'JAN17'!B14</f>
        <v>1775</v>
      </c>
      <c r="C13" s="126">
        <f>SUM('JAN17'!C14,'FEV17'!C14,'MAR17'!C14,'ABR17'!C14,'MAI17'!C14,'JUN17'!C13)</f>
        <v>406</v>
      </c>
      <c r="D13" s="126">
        <f>SUM('JAN17'!D14,'FEV17'!D14,'MAR17'!D14,'ABR17'!D14,'MAI17'!D14,'JUN17'!D13)</f>
        <v>473</v>
      </c>
      <c r="E13" s="126">
        <f>'JUN17'!E13</f>
        <v>1304</v>
      </c>
      <c r="F13" s="126">
        <f>'JUN17'!F13</f>
        <v>408</v>
      </c>
      <c r="G13" s="127">
        <f>'JUN17'!G13</f>
        <v>1712</v>
      </c>
      <c r="H13" s="128"/>
      <c r="I13" s="129"/>
      <c r="J13" s="129"/>
    </row>
    <row r="14" spans="1:10" ht="15.75" thickBot="1" x14ac:dyDescent="0.25">
      <c r="A14" s="130" t="s">
        <v>450</v>
      </c>
      <c r="B14" s="131">
        <f>'JAN17'!B15</f>
        <v>3877</v>
      </c>
      <c r="C14" s="131">
        <f>SUM('JAN17'!C15,'FEV17'!C15,'MAR17'!C15,'ABR17'!C15,'MAI17'!C15,'JUN17'!C14)</f>
        <v>897</v>
      </c>
      <c r="D14" s="131">
        <f>SUM('JAN17'!D15,'FEV17'!D15,'MAR17'!D15,'ABR17'!D15,'MAI17'!D15,'JUN17'!D14)</f>
        <v>1472</v>
      </c>
      <c r="E14" s="131">
        <f>'JUN17'!E14</f>
        <v>3234</v>
      </c>
      <c r="F14" s="131">
        <f>'JUN17'!F14</f>
        <v>22</v>
      </c>
      <c r="G14" s="132">
        <f>'JUN17'!G14</f>
        <v>3256</v>
      </c>
      <c r="H14" s="128"/>
      <c r="I14" s="128"/>
      <c r="J14" s="129"/>
    </row>
    <row r="15" spans="1:10" ht="26.25" customHeight="1" thickBot="1" x14ac:dyDescent="0.25">
      <c r="A15" s="133" t="s">
        <v>11</v>
      </c>
      <c r="B15" s="134">
        <f t="shared" ref="B15:G15" si="0">SUM(B7:B14)</f>
        <v>28571</v>
      </c>
      <c r="C15" s="134">
        <f t="shared" si="0"/>
        <v>8895</v>
      </c>
      <c r="D15" s="134">
        <f t="shared" si="0"/>
        <v>7909</v>
      </c>
      <c r="E15" s="134">
        <f t="shared" si="0"/>
        <v>19416</v>
      </c>
      <c r="F15" s="134">
        <f t="shared" si="0"/>
        <v>10224</v>
      </c>
      <c r="G15" s="135">
        <f t="shared" si="0"/>
        <v>29640</v>
      </c>
      <c r="H15" s="128">
        <f>B15+C15-D15</f>
        <v>29557</v>
      </c>
      <c r="I15" s="141">
        <f>G15-H15</f>
        <v>83</v>
      </c>
    </row>
    <row r="16" spans="1:10" ht="15" x14ac:dyDescent="0.2">
      <c r="A16" s="197" t="s">
        <v>474</v>
      </c>
      <c r="B16" s="198"/>
      <c r="C16" s="198"/>
      <c r="D16" s="198"/>
      <c r="E16" s="198"/>
      <c r="F16" s="198"/>
      <c r="G16" s="198"/>
      <c r="H16" s="128"/>
    </row>
    <row r="17" spans="1:1" ht="15" customHeight="1" x14ac:dyDescent="0.2">
      <c r="A17" s="121" t="s">
        <v>504</v>
      </c>
    </row>
    <row r="42" spans="1:7" ht="35.450000000000003" customHeight="1" x14ac:dyDescent="0.2"/>
    <row r="47" spans="1:7" x14ac:dyDescent="0.2">
      <c r="A47" s="136"/>
      <c r="B47" s="136"/>
      <c r="C47" s="136"/>
      <c r="D47" s="136"/>
      <c r="E47" s="136"/>
      <c r="F47" s="136"/>
      <c r="G47" s="136"/>
    </row>
    <row r="52" spans="1:7" x14ac:dyDescent="0.2">
      <c r="A52" s="136"/>
      <c r="B52" s="136"/>
      <c r="C52" s="136"/>
      <c r="D52" s="136"/>
      <c r="E52" s="136"/>
      <c r="F52" s="136"/>
      <c r="G52" s="136"/>
    </row>
    <row r="53" spans="1:7" ht="13.5" thickBot="1" x14ac:dyDescent="0.25">
      <c r="A53" s="137"/>
      <c r="B53" s="137"/>
      <c r="C53" s="137"/>
      <c r="D53" s="137"/>
      <c r="E53" s="137"/>
      <c r="F53" s="137"/>
      <c r="G53" s="137"/>
    </row>
    <row r="54" spans="1:7" ht="13.5" thickTop="1" x14ac:dyDescent="0.2"/>
  </sheetData>
  <mergeCells count="9">
    <mergeCell ref="A16:G16"/>
    <mergeCell ref="A1:G1"/>
    <mergeCell ref="A2:G2"/>
    <mergeCell ref="A3:G3"/>
    <mergeCell ref="E5:G5"/>
    <mergeCell ref="A5:A6"/>
    <mergeCell ref="B5:B6"/>
    <mergeCell ref="C5:C6"/>
    <mergeCell ref="D5:D6"/>
  </mergeCells>
  <printOptions horizontalCentered="1" verticalCentered="1"/>
  <pageMargins left="0.23622047244094491" right="0.23622047244094491" top="0.39370078740157483" bottom="0.19685039370078741" header="0.31496062992125984" footer="0.31496062992125984"/>
  <pageSetup paperSize="9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zoomScaleNormal="100" zoomScaleSheetLayoutView="100" workbookViewId="0">
      <selection activeCell="B14" sqref="B14"/>
    </sheetView>
  </sheetViews>
  <sheetFormatPr defaultRowHeight="12.75" x14ac:dyDescent="0.2"/>
  <cols>
    <col min="1" max="1" width="15.28515625" style="66" customWidth="1"/>
    <col min="2" max="4" width="14.85546875" style="66" customWidth="1"/>
    <col min="5" max="7" width="17.140625" style="66" customWidth="1"/>
    <col min="8" max="16384" width="9.140625" style="66"/>
  </cols>
  <sheetData>
    <row r="1" spans="1:8" ht="15" x14ac:dyDescent="0.2">
      <c r="A1" s="176" t="s">
        <v>13</v>
      </c>
      <c r="B1" s="177"/>
      <c r="C1" s="177"/>
      <c r="D1" s="177"/>
      <c r="E1" s="178"/>
      <c r="F1" s="178"/>
      <c r="G1" s="179"/>
    </row>
    <row r="2" spans="1:8" ht="15" x14ac:dyDescent="0.2">
      <c r="A2" s="180" t="s">
        <v>14</v>
      </c>
      <c r="B2" s="181"/>
      <c r="C2" s="181"/>
      <c r="D2" s="181"/>
      <c r="E2" s="182"/>
      <c r="F2" s="182"/>
      <c r="G2" s="183"/>
    </row>
    <row r="3" spans="1:8" ht="15.75" thickBot="1" x14ac:dyDescent="0.25">
      <c r="A3" s="184" t="s">
        <v>493</v>
      </c>
      <c r="B3" s="185"/>
      <c r="C3" s="185"/>
      <c r="D3" s="185"/>
      <c r="E3" s="186"/>
      <c r="F3" s="186"/>
      <c r="G3" s="187"/>
    </row>
    <row r="4" spans="1:8" ht="13.9" customHeight="1" thickBot="1" x14ac:dyDescent="0.25"/>
    <row r="5" spans="1:8" ht="21" customHeight="1" x14ac:dyDescent="0.2">
      <c r="A5" s="195" t="s">
        <v>0</v>
      </c>
      <c r="B5" s="193" t="s">
        <v>494</v>
      </c>
      <c r="C5" s="193" t="s">
        <v>1</v>
      </c>
      <c r="D5" s="209" t="s">
        <v>2</v>
      </c>
      <c r="E5" s="188" t="s">
        <v>496</v>
      </c>
      <c r="F5" s="189"/>
      <c r="G5" s="190"/>
    </row>
    <row r="6" spans="1:8" ht="15" x14ac:dyDescent="0.2">
      <c r="A6" s="196"/>
      <c r="B6" s="194"/>
      <c r="C6" s="194"/>
      <c r="D6" s="210"/>
      <c r="E6" s="105" t="s">
        <v>412</v>
      </c>
      <c r="F6" s="105" t="s">
        <v>413</v>
      </c>
      <c r="G6" s="106" t="s">
        <v>414</v>
      </c>
    </row>
    <row r="7" spans="1:8" ht="15" x14ac:dyDescent="0.2">
      <c r="A7" s="80" t="s">
        <v>3</v>
      </c>
      <c r="B7" s="79">
        <v>5891</v>
      </c>
      <c r="C7" s="79">
        <v>336</v>
      </c>
      <c r="D7" s="79">
        <v>551</v>
      </c>
      <c r="E7" s="78">
        <v>4833</v>
      </c>
      <c r="F7" s="79">
        <v>843</v>
      </c>
      <c r="G7" s="77">
        <f>E7+F7</f>
        <v>5676</v>
      </c>
      <c r="H7" s="138">
        <f>B7+C7-D7</f>
        <v>5676</v>
      </c>
    </row>
    <row r="8" spans="1:8" ht="15" x14ac:dyDescent="0.2">
      <c r="A8" s="80" t="s">
        <v>4</v>
      </c>
      <c r="B8" s="79">
        <v>4116</v>
      </c>
      <c r="C8" s="79">
        <v>115</v>
      </c>
      <c r="D8" s="79">
        <v>105</v>
      </c>
      <c r="E8" s="78">
        <v>1775</v>
      </c>
      <c r="F8" s="79">
        <v>2351</v>
      </c>
      <c r="G8" s="77">
        <f t="shared" ref="G8:G14" si="0">E8+F8</f>
        <v>4126</v>
      </c>
      <c r="H8" s="138">
        <f t="shared" ref="H8:H14" si="1">B8+C8-D8</f>
        <v>4126</v>
      </c>
    </row>
    <row r="9" spans="1:8" ht="15" x14ac:dyDescent="0.2">
      <c r="A9" s="80" t="s">
        <v>341</v>
      </c>
      <c r="B9" s="79">
        <v>3708</v>
      </c>
      <c r="C9" s="79">
        <v>135</v>
      </c>
      <c r="D9" s="79">
        <v>82</v>
      </c>
      <c r="E9" s="78">
        <v>1778</v>
      </c>
      <c r="F9" s="79">
        <v>1983</v>
      </c>
      <c r="G9" s="77">
        <f t="shared" si="0"/>
        <v>3761</v>
      </c>
      <c r="H9" s="138">
        <f t="shared" si="1"/>
        <v>3761</v>
      </c>
    </row>
    <row r="10" spans="1:8" ht="15" x14ac:dyDescent="0.2">
      <c r="A10" s="80" t="s">
        <v>374</v>
      </c>
      <c r="B10" s="79">
        <v>2342</v>
      </c>
      <c r="C10" s="79">
        <v>192</v>
      </c>
      <c r="D10" s="79">
        <v>83</v>
      </c>
      <c r="E10" s="78">
        <v>1834</v>
      </c>
      <c r="F10" s="79">
        <v>617</v>
      </c>
      <c r="G10" s="77">
        <f t="shared" si="0"/>
        <v>2451</v>
      </c>
      <c r="H10" s="138">
        <f t="shared" si="1"/>
        <v>2451</v>
      </c>
    </row>
    <row r="11" spans="1:8" ht="15" x14ac:dyDescent="0.2">
      <c r="A11" s="80" t="s">
        <v>297</v>
      </c>
      <c r="B11" s="79">
        <v>6602</v>
      </c>
      <c r="C11" s="79">
        <v>720</v>
      </c>
      <c r="D11" s="79">
        <v>576</v>
      </c>
      <c r="E11" s="78">
        <v>3743</v>
      </c>
      <c r="F11" s="79">
        <v>3003</v>
      </c>
      <c r="G11" s="77">
        <f t="shared" si="0"/>
        <v>6746</v>
      </c>
      <c r="H11" s="138">
        <f t="shared" si="1"/>
        <v>6746</v>
      </c>
    </row>
    <row r="12" spans="1:8" ht="15" x14ac:dyDescent="0.2">
      <c r="A12" s="80" t="s">
        <v>8</v>
      </c>
      <c r="B12" s="79">
        <v>2013</v>
      </c>
      <c r="C12" s="79">
        <v>86</v>
      </c>
      <c r="D12" s="79">
        <v>150</v>
      </c>
      <c r="E12" s="78">
        <v>911</v>
      </c>
      <c r="F12" s="79">
        <v>1038</v>
      </c>
      <c r="G12" s="77">
        <f t="shared" si="0"/>
        <v>1949</v>
      </c>
      <c r="H12" s="138">
        <f t="shared" si="1"/>
        <v>1949</v>
      </c>
    </row>
    <row r="13" spans="1:8" ht="15" x14ac:dyDescent="0.2">
      <c r="A13" s="80" t="s">
        <v>9</v>
      </c>
      <c r="B13" s="79">
        <v>1712</v>
      </c>
      <c r="C13" s="79">
        <v>13</v>
      </c>
      <c r="D13" s="79">
        <v>79</v>
      </c>
      <c r="E13" s="78">
        <v>1239</v>
      </c>
      <c r="F13" s="79">
        <v>407</v>
      </c>
      <c r="G13" s="77">
        <f t="shared" si="0"/>
        <v>1646</v>
      </c>
      <c r="H13" s="138">
        <f t="shared" si="1"/>
        <v>1646</v>
      </c>
    </row>
    <row r="14" spans="1:8" ht="15" x14ac:dyDescent="0.2">
      <c r="A14" s="80" t="s">
        <v>217</v>
      </c>
      <c r="B14" s="79">
        <v>3256</v>
      </c>
      <c r="C14" s="79">
        <v>53</v>
      </c>
      <c r="D14" s="79">
        <v>214</v>
      </c>
      <c r="E14" s="78">
        <v>3052</v>
      </c>
      <c r="F14" s="79">
        <v>43</v>
      </c>
      <c r="G14" s="77">
        <f t="shared" si="0"/>
        <v>3095</v>
      </c>
      <c r="H14" s="138">
        <f t="shared" si="1"/>
        <v>3095</v>
      </c>
    </row>
    <row r="15" spans="1:8" ht="15.75" thickBot="1" x14ac:dyDescent="0.25">
      <c r="A15" s="75"/>
      <c r="B15" s="73"/>
      <c r="C15" s="74"/>
      <c r="D15" s="73"/>
      <c r="E15" s="72"/>
      <c r="F15" s="72"/>
      <c r="G15" s="71"/>
      <c r="H15" s="104">
        <f>SUM(H7:H14)</f>
        <v>29450</v>
      </c>
    </row>
    <row r="16" spans="1:8" ht="15.75" thickBot="1" x14ac:dyDescent="0.25">
      <c r="A16" s="70" t="s">
        <v>11</v>
      </c>
      <c r="B16" s="69">
        <f t="shared" ref="B16:G16" si="2">SUM(B7:B14)</f>
        <v>29640</v>
      </c>
      <c r="C16" s="69">
        <f t="shared" si="2"/>
        <v>1650</v>
      </c>
      <c r="D16" s="69">
        <f t="shared" si="2"/>
        <v>1840</v>
      </c>
      <c r="E16" s="69">
        <f t="shared" si="2"/>
        <v>19165</v>
      </c>
      <c r="F16" s="69">
        <f t="shared" si="2"/>
        <v>10285</v>
      </c>
      <c r="G16" s="68">
        <f t="shared" si="2"/>
        <v>29450</v>
      </c>
    </row>
    <row r="17" spans="1:7" ht="15" customHeight="1" x14ac:dyDescent="0.2">
      <c r="A17" s="191"/>
      <c r="B17" s="192"/>
      <c r="C17" s="192"/>
      <c r="D17" s="192"/>
      <c r="E17" s="192"/>
      <c r="F17" s="192"/>
      <c r="G17" s="192"/>
    </row>
    <row r="18" spans="1:7" ht="19.899999999999999" customHeight="1" x14ac:dyDescent="0.2">
      <c r="A18" s="89" t="s">
        <v>495</v>
      </c>
    </row>
    <row r="43" ht="35.450000000000003" customHeight="1" x14ac:dyDescent="0.2"/>
    <row r="52" ht="13.5" customHeight="1" x14ac:dyDescent="0.2"/>
  </sheetData>
  <mergeCells count="9">
    <mergeCell ref="A17:G17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" right="0" top="0" bottom="0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53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54</v>
      </c>
      <c r="D6" s="8" t="s">
        <v>1</v>
      </c>
      <c r="E6" s="8" t="s">
        <v>2</v>
      </c>
      <c r="F6" s="14" t="s">
        <v>55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76</v>
      </c>
      <c r="D8" s="1">
        <v>93</v>
      </c>
      <c r="E8" s="1">
        <v>88</v>
      </c>
      <c r="F8" s="3">
        <f t="shared" ref="F8:F14" si="0">C8+D8-E8</f>
        <v>81</v>
      </c>
    </row>
    <row r="9" spans="2:6" ht="15" x14ac:dyDescent="0.2">
      <c r="B9" s="2" t="s">
        <v>4</v>
      </c>
      <c r="C9" s="1">
        <v>701</v>
      </c>
      <c r="D9" s="1">
        <v>15</v>
      </c>
      <c r="E9" s="1">
        <v>11</v>
      </c>
      <c r="F9" s="3">
        <f t="shared" si="0"/>
        <v>705</v>
      </c>
    </row>
    <row r="10" spans="2:6" ht="15" x14ac:dyDescent="0.2">
      <c r="B10" s="2" t="s">
        <v>5</v>
      </c>
      <c r="C10" s="1">
        <v>575</v>
      </c>
      <c r="D10" s="1">
        <v>55</v>
      </c>
      <c r="E10" s="1">
        <v>25</v>
      </c>
      <c r="F10" s="3">
        <f t="shared" si="0"/>
        <v>605</v>
      </c>
    </row>
    <row r="11" spans="2:6" ht="15" x14ac:dyDescent="0.2">
      <c r="B11" s="2" t="s">
        <v>6</v>
      </c>
      <c r="C11" s="1">
        <v>341</v>
      </c>
      <c r="D11" s="1">
        <v>101</v>
      </c>
      <c r="E11" s="1">
        <v>158</v>
      </c>
      <c r="F11" s="3">
        <f t="shared" si="0"/>
        <v>284</v>
      </c>
    </row>
    <row r="12" spans="2:6" ht="15" x14ac:dyDescent="0.2">
      <c r="B12" s="2" t="s">
        <v>71</v>
      </c>
      <c r="C12" s="1">
        <v>362</v>
      </c>
      <c r="D12" s="1">
        <v>222</v>
      </c>
      <c r="E12" s="1">
        <v>189</v>
      </c>
      <c r="F12" s="3">
        <f t="shared" si="0"/>
        <v>395</v>
      </c>
    </row>
    <row r="13" spans="2:6" ht="15" x14ac:dyDescent="0.2">
      <c r="B13" s="2" t="s">
        <v>8</v>
      </c>
      <c r="C13" s="1">
        <v>150</v>
      </c>
      <c r="D13" s="1">
        <v>99</v>
      </c>
      <c r="E13" s="1">
        <v>103</v>
      </c>
      <c r="F13" s="3">
        <f t="shared" si="0"/>
        <v>146</v>
      </c>
    </row>
    <row r="14" spans="2:6" ht="15" x14ac:dyDescent="0.2">
      <c r="B14" s="2" t="s">
        <v>9</v>
      </c>
      <c r="C14" s="1">
        <v>176</v>
      </c>
      <c r="D14" s="1">
        <v>266</v>
      </c>
      <c r="E14" s="1">
        <v>93</v>
      </c>
      <c r="F14" s="3">
        <f t="shared" si="0"/>
        <v>349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2381</v>
      </c>
      <c r="D16" s="8">
        <f>SUM(D8:D14)</f>
        <v>851</v>
      </c>
      <c r="E16" s="8">
        <f>SUM(E8:E14)</f>
        <v>667</v>
      </c>
      <c r="F16" s="9">
        <f>SUM(F8:F14)</f>
        <v>2565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zoomScaleNormal="100" zoomScaleSheetLayoutView="100" workbookViewId="0">
      <selection activeCell="E16" sqref="E16:F16"/>
    </sheetView>
  </sheetViews>
  <sheetFormatPr defaultRowHeight="12.75" x14ac:dyDescent="0.2"/>
  <cols>
    <col min="1" max="1" width="15.28515625" style="66" customWidth="1"/>
    <col min="2" max="4" width="14.85546875" style="66" customWidth="1"/>
    <col min="5" max="7" width="17.140625" style="66" customWidth="1"/>
    <col min="8" max="16384" width="9.140625" style="66"/>
  </cols>
  <sheetData>
    <row r="1" spans="1:8" ht="15" x14ac:dyDescent="0.2">
      <c r="A1" s="176" t="s">
        <v>13</v>
      </c>
      <c r="B1" s="177"/>
      <c r="C1" s="177"/>
      <c r="D1" s="177"/>
      <c r="E1" s="178"/>
      <c r="F1" s="178"/>
      <c r="G1" s="179"/>
    </row>
    <row r="2" spans="1:8" ht="15" x14ac:dyDescent="0.2">
      <c r="A2" s="180" t="s">
        <v>14</v>
      </c>
      <c r="B2" s="181"/>
      <c r="C2" s="181"/>
      <c r="D2" s="181"/>
      <c r="E2" s="182"/>
      <c r="F2" s="182"/>
      <c r="G2" s="183"/>
    </row>
    <row r="3" spans="1:8" ht="15.75" thickBot="1" x14ac:dyDescent="0.25">
      <c r="A3" s="184" t="s">
        <v>497</v>
      </c>
      <c r="B3" s="185"/>
      <c r="C3" s="185"/>
      <c r="D3" s="185"/>
      <c r="E3" s="186"/>
      <c r="F3" s="186"/>
      <c r="G3" s="187"/>
    </row>
    <row r="4" spans="1:8" ht="13.9" customHeight="1" thickBot="1" x14ac:dyDescent="0.25"/>
    <row r="5" spans="1:8" ht="21" customHeight="1" x14ac:dyDescent="0.2">
      <c r="A5" s="195" t="s">
        <v>0</v>
      </c>
      <c r="B5" s="193" t="s">
        <v>498</v>
      </c>
      <c r="C5" s="193" t="s">
        <v>1</v>
      </c>
      <c r="D5" s="209" t="s">
        <v>2</v>
      </c>
      <c r="E5" s="188" t="s">
        <v>499</v>
      </c>
      <c r="F5" s="189"/>
      <c r="G5" s="190"/>
    </row>
    <row r="6" spans="1:8" ht="15" x14ac:dyDescent="0.2">
      <c r="A6" s="196"/>
      <c r="B6" s="194"/>
      <c r="C6" s="194"/>
      <c r="D6" s="210"/>
      <c r="E6" s="107" t="s">
        <v>412</v>
      </c>
      <c r="F6" s="107" t="s">
        <v>413</v>
      </c>
      <c r="G6" s="108" t="s">
        <v>414</v>
      </c>
    </row>
    <row r="7" spans="1:8" ht="15" x14ac:dyDescent="0.2">
      <c r="A7" s="80" t="s">
        <v>3</v>
      </c>
      <c r="B7" s="79">
        <v>5676</v>
      </c>
      <c r="C7" s="79">
        <v>307</v>
      </c>
      <c r="D7" s="79">
        <v>612</v>
      </c>
      <c r="E7" s="78">
        <v>4532</v>
      </c>
      <c r="F7" s="79">
        <v>839</v>
      </c>
      <c r="G7" s="77">
        <f>E7+F7</f>
        <v>5371</v>
      </c>
      <c r="H7" s="104">
        <f>B7+C7-D7</f>
        <v>5371</v>
      </c>
    </row>
    <row r="8" spans="1:8" ht="15" x14ac:dyDescent="0.2">
      <c r="A8" s="80" t="s">
        <v>4</v>
      </c>
      <c r="B8" s="79">
        <v>4126</v>
      </c>
      <c r="C8" s="79">
        <v>212</v>
      </c>
      <c r="D8" s="79">
        <v>131</v>
      </c>
      <c r="E8" s="78">
        <v>1850</v>
      </c>
      <c r="F8" s="79">
        <v>2357</v>
      </c>
      <c r="G8" s="77">
        <f t="shared" ref="G8:G14" si="0">E8+F8</f>
        <v>4207</v>
      </c>
      <c r="H8" s="104">
        <f t="shared" ref="H8:H14" si="1">B8+C8-D8</f>
        <v>4207</v>
      </c>
    </row>
    <row r="9" spans="1:8" ht="15" x14ac:dyDescent="0.2">
      <c r="A9" s="80" t="s">
        <v>341</v>
      </c>
      <c r="B9" s="79">
        <v>3761</v>
      </c>
      <c r="C9" s="79">
        <v>207</v>
      </c>
      <c r="D9" s="79">
        <v>82</v>
      </c>
      <c r="E9" s="78">
        <v>1859</v>
      </c>
      <c r="F9" s="79">
        <v>2027</v>
      </c>
      <c r="G9" s="77">
        <f t="shared" si="0"/>
        <v>3886</v>
      </c>
      <c r="H9" s="104">
        <f t="shared" si="1"/>
        <v>3886</v>
      </c>
    </row>
    <row r="10" spans="1:8" ht="15" x14ac:dyDescent="0.2">
      <c r="A10" s="80" t="s">
        <v>374</v>
      </c>
      <c r="B10" s="79">
        <v>2451</v>
      </c>
      <c r="C10" s="79">
        <v>252</v>
      </c>
      <c r="D10" s="79">
        <v>229</v>
      </c>
      <c r="E10" s="78">
        <v>1844</v>
      </c>
      <c r="F10" s="79">
        <v>630</v>
      </c>
      <c r="G10" s="77">
        <f t="shared" si="0"/>
        <v>2474</v>
      </c>
      <c r="H10" s="104">
        <f t="shared" si="1"/>
        <v>2474</v>
      </c>
    </row>
    <row r="11" spans="1:8" ht="15" x14ac:dyDescent="0.2">
      <c r="A11" s="80" t="s">
        <v>297</v>
      </c>
      <c r="B11" s="79">
        <v>6746</v>
      </c>
      <c r="C11" s="79">
        <v>601</v>
      </c>
      <c r="D11" s="79">
        <v>302</v>
      </c>
      <c r="E11" s="78">
        <v>4015</v>
      </c>
      <c r="F11" s="79">
        <v>3030</v>
      </c>
      <c r="G11" s="77">
        <f t="shared" si="0"/>
        <v>7045</v>
      </c>
      <c r="H11" s="104">
        <f t="shared" si="1"/>
        <v>7045</v>
      </c>
    </row>
    <row r="12" spans="1:8" ht="15" x14ac:dyDescent="0.2">
      <c r="A12" s="80" t="s">
        <v>8</v>
      </c>
      <c r="B12" s="79">
        <v>1949</v>
      </c>
      <c r="C12" s="79">
        <v>152</v>
      </c>
      <c r="D12" s="79">
        <v>201</v>
      </c>
      <c r="E12" s="78">
        <v>850</v>
      </c>
      <c r="F12" s="79">
        <v>1050</v>
      </c>
      <c r="G12" s="77">
        <f t="shared" si="0"/>
        <v>1900</v>
      </c>
      <c r="H12" s="104">
        <f t="shared" si="1"/>
        <v>1900</v>
      </c>
    </row>
    <row r="13" spans="1:8" ht="15" x14ac:dyDescent="0.2">
      <c r="A13" s="80" t="s">
        <v>9</v>
      </c>
      <c r="B13" s="79">
        <v>1646</v>
      </c>
      <c r="C13" s="79">
        <v>196</v>
      </c>
      <c r="D13" s="79">
        <v>70</v>
      </c>
      <c r="E13" s="78">
        <v>1365</v>
      </c>
      <c r="F13" s="79">
        <v>407</v>
      </c>
      <c r="G13" s="77">
        <f t="shared" si="0"/>
        <v>1772</v>
      </c>
      <c r="H13" s="104">
        <f t="shared" si="1"/>
        <v>1772</v>
      </c>
    </row>
    <row r="14" spans="1:8" ht="15" x14ac:dyDescent="0.2">
      <c r="A14" s="80" t="s">
        <v>217</v>
      </c>
      <c r="B14" s="79">
        <v>3095</v>
      </c>
      <c r="C14" s="79">
        <v>134</v>
      </c>
      <c r="D14" s="79">
        <v>292</v>
      </c>
      <c r="E14" s="78">
        <v>2893</v>
      </c>
      <c r="F14" s="79">
        <v>44</v>
      </c>
      <c r="G14" s="77">
        <f t="shared" si="0"/>
        <v>2937</v>
      </c>
      <c r="H14" s="104">
        <f t="shared" si="1"/>
        <v>2937</v>
      </c>
    </row>
    <row r="15" spans="1:8" ht="15.75" thickBot="1" x14ac:dyDescent="0.25">
      <c r="A15" s="75"/>
      <c r="B15" s="73"/>
      <c r="C15" s="74"/>
      <c r="D15" s="73"/>
      <c r="E15" s="72"/>
      <c r="F15" s="72"/>
      <c r="G15" s="71"/>
      <c r="H15" s="104">
        <f>SUM(H7:H14)</f>
        <v>29592</v>
      </c>
    </row>
    <row r="16" spans="1:8" ht="15.75" thickBot="1" x14ac:dyDescent="0.25">
      <c r="A16" s="70" t="s">
        <v>11</v>
      </c>
      <c r="B16" s="69">
        <f>SUM(B7:B14)</f>
        <v>29450</v>
      </c>
      <c r="C16" s="69">
        <f>SUM(C7:C14)</f>
        <v>2061</v>
      </c>
      <c r="D16" s="69">
        <f>SUM(D7:D14)</f>
        <v>1919</v>
      </c>
      <c r="E16" s="69">
        <f>SUM(E7:E14)</f>
        <v>19208</v>
      </c>
      <c r="F16" s="69">
        <f>SUM(F7:F14)</f>
        <v>10384</v>
      </c>
      <c r="G16" s="68">
        <f>B16+C16-D16</f>
        <v>29592</v>
      </c>
    </row>
    <row r="17" spans="1:7" ht="15" customHeight="1" x14ac:dyDescent="0.2">
      <c r="A17" s="191"/>
      <c r="B17" s="192"/>
      <c r="C17" s="192"/>
      <c r="D17" s="192"/>
      <c r="E17" s="192"/>
      <c r="F17" s="192"/>
      <c r="G17" s="192"/>
    </row>
    <row r="18" spans="1:7" ht="19.899999999999999" customHeight="1" x14ac:dyDescent="0.2">
      <c r="A18" s="89" t="s">
        <v>495</v>
      </c>
    </row>
    <row r="43" ht="35.450000000000003" customHeight="1" x14ac:dyDescent="0.2"/>
    <row r="52" ht="13.5" customHeight="1" x14ac:dyDescent="0.2"/>
  </sheetData>
  <mergeCells count="9">
    <mergeCell ref="A17:G17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" right="0" top="0" bottom="0" header="0.31496062992125984" footer="0.31496062992125984"/>
  <pageSetup paperSize="9" orientation="landscape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"/>
  <sheetViews>
    <sheetView zoomScaleNormal="100" zoomScaleSheetLayoutView="100" workbookViewId="0">
      <selection activeCell="G12" sqref="G12"/>
    </sheetView>
  </sheetViews>
  <sheetFormatPr defaultRowHeight="12.75" x14ac:dyDescent="0.2"/>
  <cols>
    <col min="1" max="1" width="15.140625" style="110" customWidth="1"/>
    <col min="2" max="7" width="14.28515625" style="110" customWidth="1"/>
    <col min="8" max="16384" width="9.140625" style="110"/>
  </cols>
  <sheetData>
    <row r="1" spans="1:7" s="109" customFormat="1" ht="29.25" customHeight="1" thickTop="1" x14ac:dyDescent="0.2">
      <c r="A1" s="199" t="s">
        <v>13</v>
      </c>
      <c r="B1" s="199"/>
      <c r="C1" s="199"/>
      <c r="D1" s="199"/>
      <c r="E1" s="199"/>
      <c r="F1" s="199"/>
      <c r="G1" s="199"/>
    </row>
    <row r="2" spans="1:7" s="109" customFormat="1" ht="23.25" customHeight="1" x14ac:dyDescent="0.2">
      <c r="A2" s="200" t="s">
        <v>14</v>
      </c>
      <c r="B2" s="200"/>
      <c r="C2" s="200"/>
      <c r="D2" s="200"/>
      <c r="E2" s="200"/>
      <c r="F2" s="200"/>
      <c r="G2" s="200"/>
    </row>
    <row r="3" spans="1:7" s="109" customFormat="1" ht="35.25" customHeight="1" x14ac:dyDescent="0.2">
      <c r="A3" s="201" t="s">
        <v>509</v>
      </c>
      <c r="B3" s="200"/>
      <c r="C3" s="200"/>
      <c r="D3" s="200"/>
      <c r="E3" s="200"/>
      <c r="F3" s="200"/>
      <c r="G3" s="200"/>
    </row>
    <row r="4" spans="1:7" ht="6.75" customHeight="1" thickBot="1" x14ac:dyDescent="0.25">
      <c r="A4" s="111"/>
      <c r="B4" s="111"/>
      <c r="C4" s="111"/>
      <c r="D4" s="111"/>
      <c r="E4" s="111"/>
      <c r="F4" s="111"/>
      <c r="G4" s="111"/>
    </row>
    <row r="5" spans="1:7" ht="21" customHeight="1" x14ac:dyDescent="0.2">
      <c r="A5" s="211" t="s">
        <v>0</v>
      </c>
      <c r="B5" s="213" t="s">
        <v>500</v>
      </c>
      <c r="C5" s="215" t="s">
        <v>1</v>
      </c>
      <c r="D5" s="213" t="s">
        <v>501</v>
      </c>
      <c r="E5" s="217" t="s">
        <v>505</v>
      </c>
      <c r="F5" s="218"/>
      <c r="G5" s="219"/>
    </row>
    <row r="6" spans="1:7" ht="15" x14ac:dyDescent="0.2">
      <c r="A6" s="212"/>
      <c r="B6" s="214"/>
      <c r="C6" s="214"/>
      <c r="D6" s="216"/>
      <c r="E6" s="112" t="s">
        <v>502</v>
      </c>
      <c r="F6" s="112" t="s">
        <v>503</v>
      </c>
      <c r="G6" s="113" t="s">
        <v>11</v>
      </c>
    </row>
    <row r="7" spans="1:7" ht="15" x14ac:dyDescent="0.2">
      <c r="A7" s="114" t="s">
        <v>3</v>
      </c>
      <c r="B7" s="115">
        <v>5371</v>
      </c>
      <c r="C7" s="139">
        <v>290</v>
      </c>
      <c r="D7" s="115">
        <v>293</v>
      </c>
      <c r="E7" s="116">
        <v>4529</v>
      </c>
      <c r="F7" s="115">
        <v>839</v>
      </c>
      <c r="G7" s="117">
        <f>E7+F7</f>
        <v>5368</v>
      </c>
    </row>
    <row r="8" spans="1:7" ht="15" x14ac:dyDescent="0.2">
      <c r="A8" s="114" t="s">
        <v>4</v>
      </c>
      <c r="B8" s="115">
        <v>4207</v>
      </c>
      <c r="C8" s="115">
        <v>90</v>
      </c>
      <c r="D8" s="115">
        <v>63</v>
      </c>
      <c r="E8" s="116">
        <v>1874</v>
      </c>
      <c r="F8" s="115">
        <v>2360</v>
      </c>
      <c r="G8" s="117">
        <f t="shared" ref="G8:G14" si="0">E8+F8</f>
        <v>4234</v>
      </c>
    </row>
    <row r="9" spans="1:7" ht="15" x14ac:dyDescent="0.2">
      <c r="A9" s="114" t="s">
        <v>341</v>
      </c>
      <c r="B9" s="115">
        <v>3886</v>
      </c>
      <c r="C9" s="115">
        <v>5</v>
      </c>
      <c r="D9" s="115">
        <v>39</v>
      </c>
      <c r="E9" s="116">
        <v>1760</v>
      </c>
      <c r="F9" s="115">
        <v>2092</v>
      </c>
      <c r="G9" s="117">
        <f t="shared" si="0"/>
        <v>3852</v>
      </c>
    </row>
    <row r="10" spans="1:7" ht="15" x14ac:dyDescent="0.2">
      <c r="A10" s="114" t="s">
        <v>374</v>
      </c>
      <c r="B10" s="115">
        <v>2474</v>
      </c>
      <c r="C10" s="115">
        <v>261</v>
      </c>
      <c r="D10" s="115">
        <v>138</v>
      </c>
      <c r="E10" s="116">
        <v>1966</v>
      </c>
      <c r="F10" s="115">
        <v>631</v>
      </c>
      <c r="G10" s="117">
        <f t="shared" si="0"/>
        <v>2597</v>
      </c>
    </row>
    <row r="11" spans="1:7" ht="15" x14ac:dyDescent="0.2">
      <c r="A11" s="114" t="s">
        <v>297</v>
      </c>
      <c r="B11" s="115">
        <v>7045</v>
      </c>
      <c r="C11" s="115">
        <v>471</v>
      </c>
      <c r="D11" s="115">
        <v>179</v>
      </c>
      <c r="E11" s="116">
        <v>4325</v>
      </c>
      <c r="F11" s="115">
        <v>3012</v>
      </c>
      <c r="G11" s="117">
        <f t="shared" si="0"/>
        <v>7337</v>
      </c>
    </row>
    <row r="12" spans="1:7" ht="15" x14ac:dyDescent="0.2">
      <c r="A12" s="114" t="s">
        <v>8</v>
      </c>
      <c r="B12" s="115">
        <v>1900</v>
      </c>
      <c r="C12" s="115">
        <v>184</v>
      </c>
      <c r="D12" s="115">
        <v>212</v>
      </c>
      <c r="E12" s="116">
        <v>810</v>
      </c>
      <c r="F12" s="115">
        <v>1062</v>
      </c>
      <c r="G12" s="117">
        <f t="shared" si="0"/>
        <v>1872</v>
      </c>
    </row>
    <row r="13" spans="1:7" ht="15" x14ac:dyDescent="0.2">
      <c r="A13" s="114" t="s">
        <v>9</v>
      </c>
      <c r="B13" s="115">
        <v>1772</v>
      </c>
      <c r="C13" s="115">
        <v>238</v>
      </c>
      <c r="D13" s="115">
        <v>76</v>
      </c>
      <c r="E13" s="116">
        <v>1527</v>
      </c>
      <c r="F13" s="115">
        <v>407</v>
      </c>
      <c r="G13" s="117">
        <f t="shared" si="0"/>
        <v>1934</v>
      </c>
    </row>
    <row r="14" spans="1:7" ht="15.75" thickBot="1" x14ac:dyDescent="0.25">
      <c r="A14" s="114" t="s">
        <v>217</v>
      </c>
      <c r="B14" s="115">
        <v>3161</v>
      </c>
      <c r="C14" s="115">
        <v>162</v>
      </c>
      <c r="D14" s="115">
        <v>208</v>
      </c>
      <c r="E14" s="116">
        <v>2867</v>
      </c>
      <c r="F14" s="115">
        <v>248</v>
      </c>
      <c r="G14" s="117">
        <f t="shared" si="0"/>
        <v>3115</v>
      </c>
    </row>
    <row r="15" spans="1:7" ht="23.25" customHeight="1" thickBot="1" x14ac:dyDescent="0.25">
      <c r="A15" s="118" t="s">
        <v>11</v>
      </c>
      <c r="B15" s="119">
        <f>SUM(B7:B14)</f>
        <v>29816</v>
      </c>
      <c r="C15" s="119">
        <f>SUM(C7:C14)</f>
        <v>1701</v>
      </c>
      <c r="D15" s="119">
        <f>SUM(D7:D14)</f>
        <v>1208</v>
      </c>
      <c r="E15" s="119">
        <f>SUM(E7:E14)</f>
        <v>19658</v>
      </c>
      <c r="F15" s="119">
        <f>SUM(F7:F14)</f>
        <v>10651</v>
      </c>
      <c r="G15" s="120">
        <f>B15+C15-D15</f>
        <v>30309</v>
      </c>
    </row>
    <row r="16" spans="1:7" s="109" customFormat="1" ht="18" customHeight="1" x14ac:dyDescent="0.2">
      <c r="A16" s="121" t="s">
        <v>522</v>
      </c>
    </row>
    <row r="17" spans="1:1" s="109" customFormat="1" ht="15" customHeight="1" x14ac:dyDescent="0.2">
      <c r="A17" s="121" t="s">
        <v>504</v>
      </c>
    </row>
    <row r="18" spans="1:1" ht="28.5" customHeight="1" x14ac:dyDescent="0.2"/>
    <row r="42" spans="1:7" ht="35.450000000000003" customHeight="1" x14ac:dyDescent="0.2"/>
    <row r="48" spans="1:7" ht="18" customHeight="1" thickBot="1" x14ac:dyDescent="0.25">
      <c r="A48" s="122"/>
      <c r="B48" s="122"/>
      <c r="C48" s="122"/>
      <c r="D48" s="122"/>
      <c r="E48" s="122"/>
      <c r="F48" s="122"/>
      <c r="G48" s="122"/>
    </row>
    <row r="49" ht="13.5" thickTop="1" x14ac:dyDescent="0.2"/>
    <row r="51" ht="13.5" customHeight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zoomScaleNormal="100" workbookViewId="0">
      <selection activeCell="B12" sqref="B12"/>
    </sheetView>
  </sheetViews>
  <sheetFormatPr defaultRowHeight="12.75" x14ac:dyDescent="0.2"/>
  <cols>
    <col min="1" max="1" width="15.140625" style="110" customWidth="1"/>
    <col min="2" max="7" width="14.28515625" style="110" customWidth="1"/>
    <col min="8" max="16384" width="9.140625" style="110"/>
  </cols>
  <sheetData>
    <row r="1" spans="1:8" s="109" customFormat="1" ht="29.25" customHeight="1" thickTop="1" x14ac:dyDescent="0.2">
      <c r="A1" s="199" t="s">
        <v>13</v>
      </c>
      <c r="B1" s="199"/>
      <c r="C1" s="199"/>
      <c r="D1" s="199"/>
      <c r="E1" s="199"/>
      <c r="F1" s="199"/>
      <c r="G1" s="199"/>
    </row>
    <row r="2" spans="1:8" s="109" customFormat="1" ht="23.25" customHeight="1" x14ac:dyDescent="0.2">
      <c r="A2" s="200" t="s">
        <v>14</v>
      </c>
      <c r="B2" s="200"/>
      <c r="C2" s="200"/>
      <c r="D2" s="200"/>
      <c r="E2" s="200"/>
      <c r="F2" s="200"/>
      <c r="G2" s="200"/>
    </row>
    <row r="3" spans="1:8" s="109" customFormat="1" ht="35.25" customHeight="1" x14ac:dyDescent="0.2">
      <c r="A3" s="201" t="s">
        <v>510</v>
      </c>
      <c r="B3" s="200"/>
      <c r="C3" s="200"/>
      <c r="D3" s="200"/>
      <c r="E3" s="200"/>
      <c r="F3" s="200"/>
      <c r="G3" s="200"/>
    </row>
    <row r="4" spans="1:8" ht="6.75" customHeight="1" thickBot="1" x14ac:dyDescent="0.25">
      <c r="A4" s="111"/>
      <c r="B4" s="111"/>
      <c r="C4" s="111"/>
      <c r="D4" s="111"/>
      <c r="E4" s="111"/>
      <c r="F4" s="111"/>
      <c r="G4" s="111"/>
    </row>
    <row r="5" spans="1:8" ht="21" customHeight="1" x14ac:dyDescent="0.2">
      <c r="A5" s="211" t="s">
        <v>0</v>
      </c>
      <c r="B5" s="213" t="s">
        <v>511</v>
      </c>
      <c r="C5" s="215" t="s">
        <v>1</v>
      </c>
      <c r="D5" s="213" t="s">
        <v>501</v>
      </c>
      <c r="E5" s="217" t="s">
        <v>512</v>
      </c>
      <c r="F5" s="218"/>
      <c r="G5" s="219"/>
    </row>
    <row r="6" spans="1:8" ht="15" x14ac:dyDescent="0.2">
      <c r="A6" s="212"/>
      <c r="B6" s="214"/>
      <c r="C6" s="214"/>
      <c r="D6" s="216"/>
      <c r="E6" s="112" t="s">
        <v>502</v>
      </c>
      <c r="F6" s="112" t="s">
        <v>503</v>
      </c>
      <c r="G6" s="113" t="s">
        <v>11</v>
      </c>
    </row>
    <row r="7" spans="1:8" ht="15" x14ac:dyDescent="0.2">
      <c r="A7" s="114" t="s">
        <v>3</v>
      </c>
      <c r="B7" s="115">
        <v>5368</v>
      </c>
      <c r="C7" s="115">
        <v>445</v>
      </c>
      <c r="D7" s="115">
        <v>356</v>
      </c>
      <c r="E7" s="116">
        <v>4618</v>
      </c>
      <c r="F7" s="115">
        <v>839</v>
      </c>
      <c r="G7" s="117">
        <f>E7+F7</f>
        <v>5457</v>
      </c>
      <c r="H7" s="138">
        <f>B7+C7-D7</f>
        <v>5457</v>
      </c>
    </row>
    <row r="8" spans="1:8" ht="15" x14ac:dyDescent="0.2">
      <c r="A8" s="114" t="s">
        <v>4</v>
      </c>
      <c r="B8" s="115">
        <v>4234</v>
      </c>
      <c r="C8" s="115">
        <v>92</v>
      </c>
      <c r="D8" s="115">
        <v>94</v>
      </c>
      <c r="E8" s="116">
        <v>1857</v>
      </c>
      <c r="F8" s="115">
        <v>2375</v>
      </c>
      <c r="G8" s="117">
        <f t="shared" ref="G8:G14" si="0">E8+F8</f>
        <v>4232</v>
      </c>
      <c r="H8" s="138">
        <f t="shared" ref="H8:H14" si="1">B8+C8-D8</f>
        <v>4232</v>
      </c>
    </row>
    <row r="9" spans="1:8" ht="15" x14ac:dyDescent="0.2">
      <c r="A9" s="114" t="s">
        <v>341</v>
      </c>
      <c r="B9" s="115">
        <v>3852</v>
      </c>
      <c r="C9" s="115">
        <v>368</v>
      </c>
      <c r="D9" s="115">
        <v>141</v>
      </c>
      <c r="E9" s="116">
        <v>1974</v>
      </c>
      <c r="F9" s="115">
        <v>2105</v>
      </c>
      <c r="G9" s="117">
        <f t="shared" si="0"/>
        <v>4079</v>
      </c>
      <c r="H9" s="138">
        <f t="shared" si="1"/>
        <v>4079</v>
      </c>
    </row>
    <row r="10" spans="1:8" ht="15" x14ac:dyDescent="0.2">
      <c r="A10" s="114" t="s">
        <v>374</v>
      </c>
      <c r="B10" s="115">
        <v>2597</v>
      </c>
      <c r="C10" s="115">
        <v>249</v>
      </c>
      <c r="D10" s="115">
        <v>330</v>
      </c>
      <c r="E10" s="116">
        <v>1884</v>
      </c>
      <c r="F10" s="115">
        <v>632</v>
      </c>
      <c r="G10" s="117">
        <f t="shared" si="0"/>
        <v>2516</v>
      </c>
      <c r="H10" s="138">
        <f t="shared" si="1"/>
        <v>2516</v>
      </c>
    </row>
    <row r="11" spans="1:8" ht="15" x14ac:dyDescent="0.2">
      <c r="A11" s="114" t="s">
        <v>297</v>
      </c>
      <c r="B11" s="115">
        <v>7337</v>
      </c>
      <c r="C11" s="115">
        <v>462</v>
      </c>
      <c r="D11" s="115">
        <v>361</v>
      </c>
      <c r="E11" s="116">
        <v>4420</v>
      </c>
      <c r="F11" s="115">
        <v>3018</v>
      </c>
      <c r="G11" s="117">
        <f t="shared" si="0"/>
        <v>7438</v>
      </c>
      <c r="H11" s="138">
        <f t="shared" si="1"/>
        <v>7438</v>
      </c>
    </row>
    <row r="12" spans="1:8" ht="15" x14ac:dyDescent="0.2">
      <c r="A12" s="114" t="s">
        <v>415</v>
      </c>
      <c r="B12" s="115">
        <v>1873</v>
      </c>
      <c r="C12" s="115">
        <v>125</v>
      </c>
      <c r="D12" s="115">
        <v>67</v>
      </c>
      <c r="E12" s="116">
        <v>887</v>
      </c>
      <c r="F12" s="115">
        <v>1044</v>
      </c>
      <c r="G12" s="117">
        <f t="shared" si="0"/>
        <v>1931</v>
      </c>
      <c r="H12" s="138">
        <f t="shared" si="1"/>
        <v>1931</v>
      </c>
    </row>
    <row r="13" spans="1:8" ht="15" x14ac:dyDescent="0.2">
      <c r="A13" s="114" t="s">
        <v>9</v>
      </c>
      <c r="B13" s="115">
        <v>1934</v>
      </c>
      <c r="C13" s="115">
        <v>125</v>
      </c>
      <c r="D13" s="115">
        <v>82</v>
      </c>
      <c r="E13" s="116">
        <v>1571</v>
      </c>
      <c r="F13" s="115">
        <v>406</v>
      </c>
      <c r="G13" s="117">
        <f t="shared" si="0"/>
        <v>1977</v>
      </c>
      <c r="H13" s="138">
        <f t="shared" si="1"/>
        <v>1977</v>
      </c>
    </row>
    <row r="14" spans="1:8" ht="15.75" thickBot="1" x14ac:dyDescent="0.25">
      <c r="A14" s="114" t="s">
        <v>217</v>
      </c>
      <c r="B14" s="115">
        <v>3115</v>
      </c>
      <c r="C14" s="115">
        <v>65</v>
      </c>
      <c r="D14" s="115">
        <v>343</v>
      </c>
      <c r="E14" s="116">
        <v>2588</v>
      </c>
      <c r="F14" s="115">
        <v>249</v>
      </c>
      <c r="G14" s="117">
        <f t="shared" si="0"/>
        <v>2837</v>
      </c>
      <c r="H14" s="138">
        <f t="shared" si="1"/>
        <v>2837</v>
      </c>
    </row>
    <row r="15" spans="1:8" ht="23.25" customHeight="1" thickBot="1" x14ac:dyDescent="0.25">
      <c r="A15" s="118" t="s">
        <v>11</v>
      </c>
      <c r="B15" s="119">
        <f>SUM(B7:B14)</f>
        <v>30310</v>
      </c>
      <c r="C15" s="119">
        <f>SUM(C7:C14)</f>
        <v>1931</v>
      </c>
      <c r="D15" s="119">
        <f>SUM(D7:D14)</f>
        <v>1774</v>
      </c>
      <c r="E15" s="119">
        <f>SUM(E7:E14)</f>
        <v>19799</v>
      </c>
      <c r="F15" s="119">
        <f>SUM(F7:F14)</f>
        <v>10668</v>
      </c>
      <c r="G15" s="120">
        <f>B15+C15-D15</f>
        <v>30467</v>
      </c>
      <c r="H15" s="138">
        <f>SUM(H7:H14)</f>
        <v>30467</v>
      </c>
    </row>
    <row r="16" spans="1:8" ht="3.75" customHeight="1" x14ac:dyDescent="0.2">
      <c r="A16" s="220"/>
      <c r="B16" s="221"/>
      <c r="C16" s="221"/>
      <c r="D16" s="221"/>
      <c r="E16" s="221"/>
      <c r="F16" s="221"/>
      <c r="G16" s="221"/>
    </row>
    <row r="17" spans="1:7" ht="15" customHeight="1" x14ac:dyDescent="0.2">
      <c r="A17" s="121" t="s">
        <v>513</v>
      </c>
      <c r="B17" s="140"/>
      <c r="C17" s="140"/>
      <c r="D17" s="140"/>
      <c r="E17" s="140"/>
      <c r="F17" s="140"/>
      <c r="G17" s="140"/>
    </row>
    <row r="18" spans="1:7" s="109" customFormat="1" ht="15" customHeight="1" x14ac:dyDescent="0.2">
      <c r="A18" s="121" t="s">
        <v>504</v>
      </c>
    </row>
    <row r="19" spans="1:7" ht="28.5" customHeight="1" x14ac:dyDescent="0.2"/>
    <row r="43" ht="35.450000000000003" customHeight="1" x14ac:dyDescent="0.2"/>
    <row r="49" spans="1:7" ht="18" customHeight="1" thickBot="1" x14ac:dyDescent="0.25">
      <c r="A49" s="122"/>
      <c r="B49" s="122"/>
      <c r="C49" s="122"/>
      <c r="D49" s="122"/>
      <c r="E49" s="122"/>
      <c r="F49" s="122"/>
      <c r="G49" s="122"/>
    </row>
    <row r="50" spans="1:7" ht="13.5" thickTop="1" x14ac:dyDescent="0.2"/>
    <row r="52" spans="1:7" ht="13.5" customHeight="1" x14ac:dyDescent="0.2"/>
  </sheetData>
  <mergeCells count="9">
    <mergeCell ref="A16:G16"/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workbookViewId="0">
      <selection activeCell="A17" sqref="A17"/>
    </sheetView>
  </sheetViews>
  <sheetFormatPr defaultRowHeight="12.75" x14ac:dyDescent="0.2"/>
  <cols>
    <col min="1" max="1" width="15.140625" style="110" customWidth="1"/>
    <col min="2" max="7" width="14.28515625" style="110" customWidth="1"/>
    <col min="8" max="16384" width="9.140625" style="110"/>
  </cols>
  <sheetData>
    <row r="1" spans="1:9" s="109" customFormat="1" ht="29.25" customHeight="1" thickTop="1" x14ac:dyDescent="0.2">
      <c r="A1" s="199" t="s">
        <v>13</v>
      </c>
      <c r="B1" s="199"/>
      <c r="C1" s="199"/>
      <c r="D1" s="199"/>
      <c r="E1" s="199"/>
      <c r="F1" s="199"/>
      <c r="G1" s="199"/>
    </row>
    <row r="2" spans="1:9" s="109" customFormat="1" ht="23.25" customHeight="1" x14ac:dyDescent="0.2">
      <c r="A2" s="200" t="s">
        <v>14</v>
      </c>
      <c r="B2" s="200"/>
      <c r="C2" s="200"/>
      <c r="D2" s="200"/>
      <c r="E2" s="200"/>
      <c r="F2" s="200"/>
      <c r="G2" s="200"/>
    </row>
    <row r="3" spans="1:9" s="109" customFormat="1" ht="35.25" customHeight="1" x14ac:dyDescent="0.2">
      <c r="A3" s="201" t="s">
        <v>516</v>
      </c>
      <c r="B3" s="200"/>
      <c r="C3" s="200"/>
      <c r="D3" s="200"/>
      <c r="E3" s="200"/>
      <c r="F3" s="200"/>
      <c r="G3" s="200"/>
    </row>
    <row r="4" spans="1:9" ht="6.75" customHeight="1" thickBot="1" x14ac:dyDescent="0.25">
      <c r="A4" s="111"/>
      <c r="B4" s="111"/>
      <c r="C4" s="111"/>
      <c r="D4" s="111"/>
      <c r="E4" s="111"/>
      <c r="F4" s="111"/>
      <c r="G4" s="111"/>
    </row>
    <row r="5" spans="1:9" ht="21" customHeight="1" x14ac:dyDescent="0.2">
      <c r="A5" s="211" t="s">
        <v>0</v>
      </c>
      <c r="B5" s="213" t="s">
        <v>514</v>
      </c>
      <c r="C5" s="215" t="s">
        <v>1</v>
      </c>
      <c r="D5" s="213" t="s">
        <v>501</v>
      </c>
      <c r="E5" s="217" t="s">
        <v>518</v>
      </c>
      <c r="F5" s="218"/>
      <c r="G5" s="219"/>
    </row>
    <row r="6" spans="1:9" ht="15" x14ac:dyDescent="0.2">
      <c r="A6" s="212"/>
      <c r="B6" s="214"/>
      <c r="C6" s="214"/>
      <c r="D6" s="216"/>
      <c r="E6" s="112" t="s">
        <v>502</v>
      </c>
      <c r="F6" s="112" t="s">
        <v>503</v>
      </c>
      <c r="G6" s="113" t="s">
        <v>11</v>
      </c>
    </row>
    <row r="7" spans="1:9" ht="15" x14ac:dyDescent="0.2">
      <c r="A7" s="114" t="s">
        <v>3</v>
      </c>
      <c r="B7" s="115">
        <v>5457</v>
      </c>
      <c r="C7" s="115">
        <v>350</v>
      </c>
      <c r="D7" s="115">
        <v>142</v>
      </c>
      <c r="E7" s="116">
        <v>4826</v>
      </c>
      <c r="F7" s="115">
        <v>839</v>
      </c>
      <c r="G7" s="117">
        <f>E7+F7</f>
        <v>5665</v>
      </c>
      <c r="H7" s="138"/>
    </row>
    <row r="8" spans="1:9" ht="15" x14ac:dyDescent="0.2">
      <c r="A8" s="114" t="s">
        <v>4</v>
      </c>
      <c r="B8" s="115">
        <v>4232</v>
      </c>
      <c r="C8" s="115">
        <v>99</v>
      </c>
      <c r="D8" s="115">
        <v>114</v>
      </c>
      <c r="E8" s="116">
        <v>1848</v>
      </c>
      <c r="F8" s="115">
        <v>2369</v>
      </c>
      <c r="G8" s="117">
        <f t="shared" ref="G8:G14" si="0">E8+F8</f>
        <v>4217</v>
      </c>
      <c r="H8" s="138"/>
    </row>
    <row r="9" spans="1:9" ht="15" x14ac:dyDescent="0.2">
      <c r="A9" s="114" t="s">
        <v>341</v>
      </c>
      <c r="B9" s="115">
        <v>4079</v>
      </c>
      <c r="C9" s="115">
        <v>391</v>
      </c>
      <c r="D9" s="115">
        <v>75</v>
      </c>
      <c r="E9" s="116">
        <v>2281</v>
      </c>
      <c r="F9" s="115">
        <v>2114</v>
      </c>
      <c r="G9" s="117">
        <f t="shared" si="0"/>
        <v>4395</v>
      </c>
      <c r="H9" s="138"/>
    </row>
    <row r="10" spans="1:9" ht="15" x14ac:dyDescent="0.2">
      <c r="A10" s="114" t="s">
        <v>374</v>
      </c>
      <c r="B10" s="115">
        <v>2516</v>
      </c>
      <c r="C10" s="115">
        <v>168</v>
      </c>
      <c r="D10" s="115">
        <v>316</v>
      </c>
      <c r="E10" s="116">
        <v>1736</v>
      </c>
      <c r="F10" s="115">
        <v>632</v>
      </c>
      <c r="G10" s="117">
        <f t="shared" si="0"/>
        <v>2368</v>
      </c>
      <c r="H10" s="138"/>
    </row>
    <row r="11" spans="1:9" ht="15" x14ac:dyDescent="0.2">
      <c r="A11" s="114" t="s">
        <v>297</v>
      </c>
      <c r="B11" s="115">
        <v>7438</v>
      </c>
      <c r="C11" s="115">
        <v>166</v>
      </c>
      <c r="D11" s="115">
        <v>304</v>
      </c>
      <c r="E11" s="116">
        <v>4281</v>
      </c>
      <c r="F11" s="115">
        <v>3019</v>
      </c>
      <c r="G11" s="117">
        <f t="shared" si="0"/>
        <v>7300</v>
      </c>
      <c r="H11" s="138"/>
    </row>
    <row r="12" spans="1:9" ht="15" x14ac:dyDescent="0.2">
      <c r="A12" s="114" t="s">
        <v>8</v>
      </c>
      <c r="B12" s="115">
        <v>1931</v>
      </c>
      <c r="C12" s="115">
        <v>111</v>
      </c>
      <c r="D12" s="115">
        <v>182</v>
      </c>
      <c r="E12" s="116">
        <v>809</v>
      </c>
      <c r="F12" s="115">
        <v>1051</v>
      </c>
      <c r="G12" s="117">
        <f t="shared" si="0"/>
        <v>1860</v>
      </c>
      <c r="H12" s="138">
        <f>B12+C12-D12</f>
        <v>1860</v>
      </c>
      <c r="I12" s="138"/>
    </row>
    <row r="13" spans="1:9" ht="15" x14ac:dyDescent="0.2">
      <c r="A13" s="114" t="s">
        <v>515</v>
      </c>
      <c r="B13" s="115">
        <v>1967</v>
      </c>
      <c r="C13" s="115">
        <v>189</v>
      </c>
      <c r="D13" s="115">
        <v>66</v>
      </c>
      <c r="E13" s="116">
        <v>1693</v>
      </c>
      <c r="F13" s="115">
        <v>407</v>
      </c>
      <c r="G13" s="117">
        <f t="shared" si="0"/>
        <v>2100</v>
      </c>
      <c r="H13" s="138"/>
    </row>
    <row r="14" spans="1:9" ht="15.75" thickBot="1" x14ac:dyDescent="0.25">
      <c r="A14" s="114" t="s">
        <v>217</v>
      </c>
      <c r="B14" s="115">
        <v>2837</v>
      </c>
      <c r="C14" s="115">
        <v>208</v>
      </c>
      <c r="D14" s="115">
        <v>267</v>
      </c>
      <c r="E14" s="116">
        <v>2509</v>
      </c>
      <c r="F14" s="115">
        <v>269</v>
      </c>
      <c r="G14" s="117">
        <f t="shared" si="0"/>
        <v>2778</v>
      </c>
      <c r="H14" s="138"/>
    </row>
    <row r="15" spans="1:9" ht="23.25" customHeight="1" thickBot="1" x14ac:dyDescent="0.25">
      <c r="A15" s="118" t="s">
        <v>11</v>
      </c>
      <c r="B15" s="119">
        <f>SUM(B7:B14)</f>
        <v>30457</v>
      </c>
      <c r="C15" s="119">
        <f>SUM(C7:C14)</f>
        <v>1682</v>
      </c>
      <c r="D15" s="119">
        <v>1466</v>
      </c>
      <c r="E15" s="119">
        <f>SUM(E7:E14)</f>
        <v>19983</v>
      </c>
      <c r="F15" s="119">
        <f>SUM(F7:F14)</f>
        <v>10700</v>
      </c>
      <c r="G15" s="120">
        <f>SUM(G7:G14)</f>
        <v>30683</v>
      </c>
      <c r="H15" s="138"/>
    </row>
    <row r="16" spans="1:9" ht="3.75" customHeight="1" x14ac:dyDescent="0.2">
      <c r="A16" s="220"/>
      <c r="B16" s="221"/>
      <c r="C16" s="221"/>
      <c r="D16" s="221"/>
      <c r="E16" s="221"/>
      <c r="F16" s="221"/>
      <c r="G16" s="221"/>
    </row>
    <row r="17" spans="1:7" ht="15" customHeight="1" x14ac:dyDescent="0.2">
      <c r="A17" s="121" t="s">
        <v>517</v>
      </c>
      <c r="B17" s="140"/>
      <c r="C17" s="140"/>
      <c r="D17" s="140"/>
      <c r="E17" s="140"/>
      <c r="F17" s="140"/>
      <c r="G17" s="140"/>
    </row>
    <row r="18" spans="1:7" s="109" customFormat="1" ht="15" customHeight="1" x14ac:dyDescent="0.2">
      <c r="A18" s="121" t="s">
        <v>504</v>
      </c>
    </row>
    <row r="19" spans="1:7" ht="28.5" customHeight="1" x14ac:dyDescent="0.2"/>
    <row r="43" ht="35.450000000000003" customHeight="1" x14ac:dyDescent="0.2"/>
    <row r="49" spans="1:7" ht="18" customHeight="1" thickBot="1" x14ac:dyDescent="0.25">
      <c r="A49" s="122"/>
      <c r="B49" s="122"/>
      <c r="C49" s="122"/>
      <c r="D49" s="122"/>
      <c r="E49" s="122"/>
      <c r="F49" s="122"/>
      <c r="G49" s="122"/>
    </row>
    <row r="50" spans="1:7" ht="13.5" thickTop="1" x14ac:dyDescent="0.2"/>
    <row r="52" spans="1:7" ht="13.5" customHeight="1" x14ac:dyDescent="0.2"/>
  </sheetData>
  <mergeCells count="9">
    <mergeCell ref="A16:G16"/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scale="90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zoomScaleNormal="100" workbookViewId="0">
      <selection activeCell="G7" sqref="G7"/>
    </sheetView>
  </sheetViews>
  <sheetFormatPr defaultRowHeight="12.75" x14ac:dyDescent="0.2"/>
  <cols>
    <col min="1" max="1" width="15.7109375" style="109" customWidth="1"/>
    <col min="2" max="7" width="13.85546875" style="109" customWidth="1"/>
    <col min="8" max="8" width="4.140625" style="109" customWidth="1"/>
    <col min="9" max="16384" width="9.140625" style="110"/>
  </cols>
  <sheetData>
    <row r="1" spans="1:9" s="109" customFormat="1" ht="29.25" customHeight="1" thickTop="1" x14ac:dyDescent="0.2">
      <c r="A1" s="199" t="s">
        <v>13</v>
      </c>
      <c r="B1" s="199"/>
      <c r="C1" s="199"/>
      <c r="D1" s="199"/>
      <c r="E1" s="199"/>
      <c r="F1" s="199"/>
      <c r="G1" s="199"/>
    </row>
    <row r="2" spans="1:9" s="109" customFormat="1" ht="23.25" customHeight="1" x14ac:dyDescent="0.2">
      <c r="A2" s="200" t="s">
        <v>14</v>
      </c>
      <c r="B2" s="200"/>
      <c r="C2" s="200"/>
      <c r="D2" s="200"/>
      <c r="E2" s="200"/>
      <c r="F2" s="200"/>
      <c r="G2" s="200"/>
    </row>
    <row r="3" spans="1:9" s="109" customFormat="1" ht="35.25" customHeight="1" x14ac:dyDescent="0.2">
      <c r="A3" s="201" t="s">
        <v>523</v>
      </c>
      <c r="B3" s="200"/>
      <c r="C3" s="200"/>
      <c r="D3" s="200"/>
      <c r="E3" s="200"/>
      <c r="F3" s="200"/>
      <c r="G3" s="200"/>
    </row>
    <row r="4" spans="1:9" s="109" customFormat="1" ht="13.9" customHeight="1" thickBot="1" x14ac:dyDescent="0.25"/>
    <row r="5" spans="1:9" ht="21" customHeight="1" x14ac:dyDescent="0.2">
      <c r="A5" s="211" t="s">
        <v>0</v>
      </c>
      <c r="B5" s="213" t="s">
        <v>520</v>
      </c>
      <c r="C5" s="215" t="s">
        <v>1</v>
      </c>
      <c r="D5" s="213" t="s">
        <v>501</v>
      </c>
      <c r="E5" s="217" t="s">
        <v>524</v>
      </c>
      <c r="F5" s="218"/>
      <c r="G5" s="219"/>
      <c r="H5" s="110"/>
    </row>
    <row r="6" spans="1:9" ht="15" x14ac:dyDescent="0.2">
      <c r="A6" s="212"/>
      <c r="B6" s="214"/>
      <c r="C6" s="214"/>
      <c r="D6" s="216"/>
      <c r="E6" s="112" t="s">
        <v>502</v>
      </c>
      <c r="F6" s="112" t="s">
        <v>503</v>
      </c>
      <c r="G6" s="113" t="s">
        <v>11</v>
      </c>
      <c r="H6" s="110"/>
    </row>
    <row r="7" spans="1:9" ht="15" x14ac:dyDescent="0.2">
      <c r="A7" s="114" t="s">
        <v>3</v>
      </c>
      <c r="B7" s="115">
        <v>5665</v>
      </c>
      <c r="C7" s="115">
        <v>228</v>
      </c>
      <c r="D7" s="115">
        <v>276</v>
      </c>
      <c r="E7" s="116">
        <v>4776</v>
      </c>
      <c r="F7" s="115">
        <v>841</v>
      </c>
      <c r="G7" s="117">
        <f t="shared" ref="G7:G13" si="0">B7+C7-D7</f>
        <v>5617</v>
      </c>
      <c r="H7" s="138"/>
    </row>
    <row r="8" spans="1:9" ht="15" x14ac:dyDescent="0.2">
      <c r="A8" s="114" t="s">
        <v>4</v>
      </c>
      <c r="B8" s="115">
        <v>4217</v>
      </c>
      <c r="C8" s="115">
        <v>67</v>
      </c>
      <c r="D8" s="115">
        <v>29</v>
      </c>
      <c r="E8" s="116">
        <v>1878</v>
      </c>
      <c r="F8" s="115">
        <v>2377</v>
      </c>
      <c r="G8" s="117">
        <f t="shared" si="0"/>
        <v>4255</v>
      </c>
      <c r="H8" s="138"/>
    </row>
    <row r="9" spans="1:9" ht="15" x14ac:dyDescent="0.2">
      <c r="A9" s="114" t="s">
        <v>341</v>
      </c>
      <c r="B9" s="115">
        <v>4395</v>
      </c>
      <c r="C9" s="115">
        <v>79</v>
      </c>
      <c r="D9" s="115">
        <v>202</v>
      </c>
      <c r="E9" s="116">
        <v>2147</v>
      </c>
      <c r="F9" s="115">
        <v>2125</v>
      </c>
      <c r="G9" s="117">
        <f t="shared" si="0"/>
        <v>4272</v>
      </c>
      <c r="H9" s="138"/>
    </row>
    <row r="10" spans="1:9" ht="15" x14ac:dyDescent="0.2">
      <c r="A10" s="114" t="s">
        <v>374</v>
      </c>
      <c r="B10" s="115">
        <v>2368</v>
      </c>
      <c r="C10" s="115">
        <v>84</v>
      </c>
      <c r="D10" s="115">
        <v>234</v>
      </c>
      <c r="E10" s="116">
        <v>1586</v>
      </c>
      <c r="F10" s="115">
        <v>632</v>
      </c>
      <c r="G10" s="117">
        <f t="shared" si="0"/>
        <v>2218</v>
      </c>
      <c r="H10" s="138"/>
    </row>
    <row r="11" spans="1:9" ht="15" x14ac:dyDescent="0.2">
      <c r="A11" s="114" t="s">
        <v>297</v>
      </c>
      <c r="B11" s="115">
        <v>7300</v>
      </c>
      <c r="C11" s="115">
        <v>171</v>
      </c>
      <c r="D11" s="115">
        <v>129</v>
      </c>
      <c r="E11" s="116">
        <v>4303</v>
      </c>
      <c r="F11" s="115">
        <v>3039</v>
      </c>
      <c r="G11" s="117">
        <f t="shared" si="0"/>
        <v>7342</v>
      </c>
      <c r="H11" s="138"/>
    </row>
    <row r="12" spans="1:9" ht="15" x14ac:dyDescent="0.2">
      <c r="A12" s="114" t="s">
        <v>8</v>
      </c>
      <c r="B12" s="115">
        <v>1860</v>
      </c>
      <c r="C12" s="115">
        <v>44</v>
      </c>
      <c r="D12" s="115">
        <v>105</v>
      </c>
      <c r="E12" s="116">
        <v>741</v>
      </c>
      <c r="F12" s="115">
        <v>1058</v>
      </c>
      <c r="G12" s="117">
        <f t="shared" si="0"/>
        <v>1799</v>
      </c>
      <c r="H12" s="138"/>
      <c r="I12" s="138"/>
    </row>
    <row r="13" spans="1:9" ht="15" x14ac:dyDescent="0.2">
      <c r="A13" s="114" t="s">
        <v>515</v>
      </c>
      <c r="B13" s="115">
        <v>2100</v>
      </c>
      <c r="C13" s="115">
        <v>86</v>
      </c>
      <c r="D13" s="115">
        <v>67</v>
      </c>
      <c r="E13" s="116">
        <v>1712</v>
      </c>
      <c r="F13" s="115">
        <v>407</v>
      </c>
      <c r="G13" s="117">
        <f t="shared" si="0"/>
        <v>2119</v>
      </c>
      <c r="H13" s="138"/>
    </row>
    <row r="14" spans="1:9" ht="15.75" thickBot="1" x14ac:dyDescent="0.25">
      <c r="A14" s="114" t="s">
        <v>217</v>
      </c>
      <c r="B14" s="115">
        <v>2778</v>
      </c>
      <c r="C14" s="115">
        <v>162</v>
      </c>
      <c r="D14" s="115">
        <v>230</v>
      </c>
      <c r="E14" s="116">
        <v>2348</v>
      </c>
      <c r="F14" s="115">
        <v>362</v>
      </c>
      <c r="G14" s="117">
        <f>B14+C14-D14</f>
        <v>2710</v>
      </c>
      <c r="H14" s="138"/>
    </row>
    <row r="15" spans="1:9" ht="23.25" customHeight="1" thickBot="1" x14ac:dyDescent="0.25">
      <c r="A15" s="118" t="s">
        <v>11</v>
      </c>
      <c r="B15" s="119">
        <f>SUM(B7:B14)</f>
        <v>30683</v>
      </c>
      <c r="C15" s="119">
        <f>SUM(C7:C14)</f>
        <v>921</v>
      </c>
      <c r="D15" s="119">
        <f>SUM(D7:D14)</f>
        <v>1272</v>
      </c>
      <c r="E15" s="119">
        <f>SUM(E7:E14)</f>
        <v>19491</v>
      </c>
      <c r="F15" s="119">
        <f>SUM(F7:F14)</f>
        <v>10841</v>
      </c>
      <c r="G15" s="120">
        <f>B15+C15-D15</f>
        <v>30332</v>
      </c>
      <c r="H15" s="138"/>
    </row>
    <row r="16" spans="1:9" ht="3.75" customHeight="1" x14ac:dyDescent="0.2">
      <c r="A16" s="121"/>
    </row>
    <row r="17" spans="1:1" s="109" customFormat="1" ht="15" customHeight="1" x14ac:dyDescent="0.2">
      <c r="A17" s="121" t="s">
        <v>504</v>
      </c>
    </row>
    <row r="18" spans="1:1" ht="28.5" customHeight="1" x14ac:dyDescent="0.2">
      <c r="A18" s="121"/>
    </row>
    <row r="42" spans="1:7" ht="35.450000000000003" customHeight="1" x14ac:dyDescent="0.2"/>
    <row r="47" spans="1:7" x14ac:dyDescent="0.2">
      <c r="B47" s="136"/>
      <c r="C47" s="136"/>
      <c r="D47" s="136"/>
      <c r="E47" s="136"/>
      <c r="F47" s="136"/>
      <c r="G47" s="136"/>
    </row>
    <row r="48" spans="1:7" ht="18" customHeight="1" x14ac:dyDescent="0.2">
      <c r="A48" s="136"/>
    </row>
    <row r="51" spans="1:7" ht="13.5" customHeight="1" x14ac:dyDescent="0.2"/>
    <row r="52" spans="1:7" x14ac:dyDescent="0.2">
      <c r="B52" s="136"/>
      <c r="C52" s="136"/>
      <c r="D52" s="136"/>
      <c r="E52" s="136"/>
      <c r="F52" s="136"/>
      <c r="G52" s="136"/>
    </row>
    <row r="53" spans="1:7" ht="13.5" thickBot="1" x14ac:dyDescent="0.25">
      <c r="A53" s="137"/>
      <c r="B53" s="137"/>
      <c r="C53" s="137"/>
      <c r="D53" s="137"/>
      <c r="E53" s="137"/>
      <c r="F53" s="137"/>
      <c r="G53" s="137"/>
    </row>
    <row r="54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colBreaks count="1" manualBreakCount="1">
    <brk id="8" max="1048575" man="1"/>
  </col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zoomScaleNormal="100" workbookViewId="0">
      <selection activeCell="C7" sqref="C7"/>
    </sheetView>
  </sheetViews>
  <sheetFormatPr defaultRowHeight="12.75" x14ac:dyDescent="0.2"/>
  <cols>
    <col min="1" max="1" width="15.7109375" style="109" customWidth="1"/>
    <col min="2" max="7" width="13.85546875" style="109" customWidth="1"/>
    <col min="8" max="8" width="4.140625" style="109" customWidth="1"/>
    <col min="9" max="16384" width="9.140625" style="109"/>
  </cols>
  <sheetData>
    <row r="1" spans="1:9" ht="29.25" customHeight="1" thickTop="1" x14ac:dyDescent="0.2">
      <c r="A1" s="199" t="s">
        <v>13</v>
      </c>
      <c r="B1" s="199"/>
      <c r="C1" s="199"/>
      <c r="D1" s="199"/>
      <c r="E1" s="199"/>
      <c r="F1" s="199"/>
      <c r="G1" s="199"/>
    </row>
    <row r="2" spans="1:9" ht="23.25" customHeight="1" x14ac:dyDescent="0.2">
      <c r="A2" s="200" t="s">
        <v>14</v>
      </c>
      <c r="B2" s="200"/>
      <c r="C2" s="200"/>
      <c r="D2" s="200"/>
      <c r="E2" s="200"/>
      <c r="F2" s="200"/>
      <c r="G2" s="200"/>
    </row>
    <row r="3" spans="1:9" ht="35.25" customHeight="1" x14ac:dyDescent="0.2">
      <c r="A3" s="201" t="s">
        <v>551</v>
      </c>
      <c r="B3" s="200"/>
      <c r="C3" s="200"/>
      <c r="D3" s="200"/>
      <c r="E3" s="200"/>
      <c r="F3" s="200"/>
      <c r="G3" s="200"/>
    </row>
    <row r="4" spans="1:9" ht="13.9" customHeight="1" thickBot="1" x14ac:dyDescent="0.25"/>
    <row r="5" spans="1:9" s="110" customFormat="1" ht="21" customHeight="1" x14ac:dyDescent="0.2">
      <c r="A5" s="211" t="s">
        <v>0</v>
      </c>
      <c r="B5" s="213" t="s">
        <v>519</v>
      </c>
      <c r="C5" s="215" t="s">
        <v>1</v>
      </c>
      <c r="D5" s="213" t="s">
        <v>506</v>
      </c>
      <c r="E5" s="217" t="s">
        <v>524</v>
      </c>
      <c r="F5" s="218"/>
      <c r="G5" s="219"/>
    </row>
    <row r="6" spans="1:9" s="110" customFormat="1" ht="15" x14ac:dyDescent="0.2">
      <c r="A6" s="212"/>
      <c r="B6" s="214"/>
      <c r="C6" s="214"/>
      <c r="D6" s="216"/>
      <c r="E6" s="112" t="s">
        <v>502</v>
      </c>
      <c r="F6" s="112" t="s">
        <v>503</v>
      </c>
      <c r="G6" s="113" t="s">
        <v>11</v>
      </c>
    </row>
    <row r="7" spans="1:9" s="110" customFormat="1" ht="15" x14ac:dyDescent="0.2">
      <c r="A7" s="114" t="s">
        <v>3</v>
      </c>
      <c r="B7" s="115">
        <f>'JUN17'!G7</f>
        <v>5891</v>
      </c>
      <c r="C7" s="115">
        <f>'JUL17'!C7+'AGO17'!C7+'SET17'!C7+'OUT17'!C7+'NOV17'!C7+'DEZ17'!C7</f>
        <v>1956</v>
      </c>
      <c r="D7" s="115">
        <f>'JUL17'!D7+'AGO17'!D7+'SET17'!D7+'OUT17'!D7+'NOV17'!D7+'DEZ17'!D7</f>
        <v>2230</v>
      </c>
      <c r="E7" s="116">
        <f>'DEZ17'!E7</f>
        <v>4776</v>
      </c>
      <c r="F7" s="115">
        <f>'DEZ17'!F7</f>
        <v>841</v>
      </c>
      <c r="G7" s="117">
        <f t="shared" ref="G7:G14" si="0">B7+C7-D7</f>
        <v>5617</v>
      </c>
      <c r="H7" s="138"/>
    </row>
    <row r="8" spans="1:9" s="110" customFormat="1" ht="15" x14ac:dyDescent="0.2">
      <c r="A8" s="114" t="s">
        <v>4</v>
      </c>
      <c r="B8" s="115">
        <f>'JUN17'!G8</f>
        <v>4116</v>
      </c>
      <c r="C8" s="115">
        <f>'JUL17'!C8+'AGO17'!C8+'SET17'!C8+'OUT17'!C8+'NOV17'!C8+'DEZ17'!C8</f>
        <v>675</v>
      </c>
      <c r="D8" s="115">
        <f>'JUL17'!D8+'AGO17'!D8+'SET17'!D8+'OUT17'!D8+'NOV17'!D8+'DEZ17'!D8</f>
        <v>536</v>
      </c>
      <c r="E8" s="116">
        <f>'DEZ17'!E8</f>
        <v>1878</v>
      </c>
      <c r="F8" s="115">
        <f>'DEZ17'!F8</f>
        <v>2377</v>
      </c>
      <c r="G8" s="117">
        <f t="shared" si="0"/>
        <v>4255</v>
      </c>
      <c r="H8" s="138"/>
    </row>
    <row r="9" spans="1:9" s="110" customFormat="1" ht="15" x14ac:dyDescent="0.2">
      <c r="A9" s="114" t="s">
        <v>341</v>
      </c>
      <c r="B9" s="115">
        <f>'JUN17'!G9</f>
        <v>3708</v>
      </c>
      <c r="C9" s="115">
        <f>'JUL17'!C9+'AGO17'!C9+'SET17'!C9+'OUT17'!C9+'NOV17'!C9+'DEZ17'!C9</f>
        <v>1185</v>
      </c>
      <c r="D9" s="115">
        <f>'JUL17'!D9+'AGO17'!D9+'SET17'!D9+'OUT17'!D9+'NOV17'!D9+'DEZ17'!D9</f>
        <v>621</v>
      </c>
      <c r="E9" s="116">
        <f>'DEZ17'!E9</f>
        <v>2147</v>
      </c>
      <c r="F9" s="115">
        <f>'DEZ17'!F9</f>
        <v>2125</v>
      </c>
      <c r="G9" s="117">
        <f t="shared" si="0"/>
        <v>4272</v>
      </c>
      <c r="H9" s="138"/>
    </row>
    <row r="10" spans="1:9" s="110" customFormat="1" ht="15" x14ac:dyDescent="0.2">
      <c r="A10" s="114" t="s">
        <v>374</v>
      </c>
      <c r="B10" s="115">
        <f>'JUN17'!G10</f>
        <v>2342</v>
      </c>
      <c r="C10" s="115">
        <f>'JUL17'!C10+'AGO17'!C10+'SET17'!C10+'OUT17'!C10+'NOV17'!C10+'DEZ17'!C10</f>
        <v>1206</v>
      </c>
      <c r="D10" s="115">
        <f>'JUL17'!D10+'AGO17'!D10+'SET17'!D10+'OUT17'!D10+'NOV17'!D10+'DEZ17'!D10</f>
        <v>1330</v>
      </c>
      <c r="E10" s="116">
        <f>'DEZ17'!E10</f>
        <v>1586</v>
      </c>
      <c r="F10" s="115">
        <f>'DEZ17'!F10</f>
        <v>632</v>
      </c>
      <c r="G10" s="117">
        <f t="shared" si="0"/>
        <v>2218</v>
      </c>
      <c r="H10" s="138"/>
    </row>
    <row r="11" spans="1:9" s="110" customFormat="1" ht="15" x14ac:dyDescent="0.2">
      <c r="A11" s="114" t="s">
        <v>297</v>
      </c>
      <c r="B11" s="115">
        <f>'JUN17'!G11</f>
        <v>6602</v>
      </c>
      <c r="C11" s="115">
        <f>'JUL17'!C11+'AGO17'!C11+'SET17'!C11+'OUT17'!C11+'NOV17'!C11+'DEZ17'!C11</f>
        <v>2591</v>
      </c>
      <c r="D11" s="115">
        <f>'JUL17'!D11+'AGO17'!D11+'SET17'!D11+'OUT17'!D11+'NOV17'!D11+'DEZ17'!D11</f>
        <v>1851</v>
      </c>
      <c r="E11" s="116">
        <f>'DEZ17'!E11</f>
        <v>4303</v>
      </c>
      <c r="F11" s="115">
        <f>'DEZ17'!F11</f>
        <v>3039</v>
      </c>
      <c r="G11" s="117">
        <f t="shared" si="0"/>
        <v>7342</v>
      </c>
      <c r="H11" s="138"/>
    </row>
    <row r="12" spans="1:9" s="110" customFormat="1" ht="15" x14ac:dyDescent="0.2">
      <c r="A12" s="114" t="s">
        <v>415</v>
      </c>
      <c r="B12" s="115">
        <v>2014</v>
      </c>
      <c r="C12" s="115">
        <f>'JUL17'!C12+'AGO17'!C12+'SET17'!C12+'OUT17'!C12+'NOV17'!C12+'DEZ17'!C12</f>
        <v>702</v>
      </c>
      <c r="D12" s="115">
        <f>'JUL17'!D12+'AGO17'!D12+'SET17'!D12+'OUT17'!D12+'NOV17'!D12+'DEZ17'!D12</f>
        <v>917</v>
      </c>
      <c r="E12" s="116">
        <f>'DEZ17'!E12</f>
        <v>741</v>
      </c>
      <c r="F12" s="115">
        <f>'DEZ17'!F12</f>
        <v>1058</v>
      </c>
      <c r="G12" s="117">
        <f t="shared" si="0"/>
        <v>1799</v>
      </c>
      <c r="H12" s="138"/>
      <c r="I12" s="138"/>
    </row>
    <row r="13" spans="1:9" s="110" customFormat="1" ht="15" x14ac:dyDescent="0.2">
      <c r="A13" s="114" t="s">
        <v>9</v>
      </c>
      <c r="B13" s="115">
        <f>'JUN17'!G13</f>
        <v>1712</v>
      </c>
      <c r="C13" s="115">
        <f>'JUL17'!C13+'AGO17'!C13+'SET17'!C13+'OUT17'!C13+'NOV17'!C13+'DEZ17'!C13</f>
        <v>847</v>
      </c>
      <c r="D13" s="115">
        <f>'JUL17'!D13+'AGO17'!D13+'SET17'!D13+'OUT17'!D13+'NOV17'!D13+'DEZ17'!D13</f>
        <v>440</v>
      </c>
      <c r="E13" s="116">
        <f>'DEZ17'!E13</f>
        <v>1712</v>
      </c>
      <c r="F13" s="115">
        <f>'DEZ17'!F13</f>
        <v>407</v>
      </c>
      <c r="G13" s="117">
        <f t="shared" si="0"/>
        <v>2119</v>
      </c>
      <c r="H13" s="138"/>
    </row>
    <row r="14" spans="1:9" s="110" customFormat="1" ht="15.75" thickBot="1" x14ac:dyDescent="0.25">
      <c r="A14" s="114" t="s">
        <v>471</v>
      </c>
      <c r="B14" s="115">
        <v>3480</v>
      </c>
      <c r="C14" s="115">
        <f>'JUL17'!C14+'AGO17'!C14+'SET17'!C14+'OUT17'!C14+'NOV17'!C14+'DEZ17'!C14</f>
        <v>784</v>
      </c>
      <c r="D14" s="115">
        <f>'JUL17'!D14+'AGO17'!D14+'SET17'!D14+'OUT17'!D14+'NOV17'!D14+'DEZ17'!D14</f>
        <v>1554</v>
      </c>
      <c r="E14" s="116">
        <f>'DEZ17'!E14</f>
        <v>2348</v>
      </c>
      <c r="F14" s="115">
        <f>'DEZ17'!F14</f>
        <v>362</v>
      </c>
      <c r="G14" s="117">
        <f t="shared" si="0"/>
        <v>2710</v>
      </c>
      <c r="H14" s="138"/>
    </row>
    <row r="15" spans="1:9" s="110" customFormat="1" ht="23.25" customHeight="1" thickBot="1" x14ac:dyDescent="0.25">
      <c r="A15" s="118" t="s">
        <v>11</v>
      </c>
      <c r="B15" s="119">
        <f t="shared" ref="B15:F15" si="1">SUM(B7:B14)</f>
        <v>29865</v>
      </c>
      <c r="C15" s="119">
        <f t="shared" si="1"/>
        <v>9946</v>
      </c>
      <c r="D15" s="119">
        <f t="shared" si="1"/>
        <v>9479</v>
      </c>
      <c r="E15" s="119">
        <f t="shared" si="1"/>
        <v>19491</v>
      </c>
      <c r="F15" s="119">
        <f t="shared" si="1"/>
        <v>10841</v>
      </c>
      <c r="G15" s="120">
        <f>B15+C15-D15</f>
        <v>30332</v>
      </c>
      <c r="H15" s="138"/>
    </row>
    <row r="16" spans="1:9" ht="18" customHeight="1" x14ac:dyDescent="0.2">
      <c r="A16" s="121" t="s">
        <v>517</v>
      </c>
    </row>
    <row r="17" spans="1:1" ht="18" customHeight="1" x14ac:dyDescent="0.2">
      <c r="A17" s="121" t="s">
        <v>522</v>
      </c>
    </row>
    <row r="18" spans="1:1" ht="18" customHeight="1" x14ac:dyDescent="0.2">
      <c r="A18" s="121" t="s">
        <v>504</v>
      </c>
    </row>
    <row r="42" spans="1:7" ht="35.450000000000003" customHeight="1" x14ac:dyDescent="0.2"/>
    <row r="47" spans="1:7" x14ac:dyDescent="0.2">
      <c r="B47" s="136"/>
      <c r="C47" s="136"/>
      <c r="D47" s="136"/>
      <c r="E47" s="136"/>
      <c r="F47" s="136"/>
      <c r="G47" s="136"/>
    </row>
    <row r="48" spans="1:7" x14ac:dyDescent="0.2">
      <c r="A48" s="136"/>
    </row>
    <row r="52" spans="1:7" x14ac:dyDescent="0.2">
      <c r="B52" s="136"/>
      <c r="C52" s="136"/>
      <c r="D52" s="136"/>
      <c r="E52" s="136"/>
      <c r="F52" s="136"/>
      <c r="G52" s="136"/>
    </row>
    <row r="53" spans="1:7" ht="13.5" thickBot="1" x14ac:dyDescent="0.25">
      <c r="A53" s="137"/>
      <c r="B53" s="137"/>
      <c r="C53" s="137"/>
      <c r="D53" s="137"/>
      <c r="E53" s="137"/>
      <c r="F53" s="137"/>
      <c r="G53" s="137"/>
    </row>
    <row r="54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workbookViewId="0">
      <selection activeCell="A17" sqref="A17:XFD17"/>
    </sheetView>
  </sheetViews>
  <sheetFormatPr defaultRowHeight="12.75" x14ac:dyDescent="0.2"/>
  <cols>
    <col min="1" max="1" width="15.7109375" style="109" customWidth="1"/>
    <col min="2" max="7" width="13.85546875" style="109" customWidth="1"/>
    <col min="8" max="8" width="4.140625" style="109" customWidth="1"/>
    <col min="9" max="16384" width="9.140625" style="110"/>
  </cols>
  <sheetData>
    <row r="1" spans="1:9" s="109" customFormat="1" ht="29.25" customHeight="1" thickTop="1" x14ac:dyDescent="0.2">
      <c r="A1" s="199" t="s">
        <v>13</v>
      </c>
      <c r="B1" s="199"/>
      <c r="C1" s="199"/>
      <c r="D1" s="199"/>
      <c r="E1" s="199"/>
      <c r="F1" s="199"/>
      <c r="G1" s="199"/>
    </row>
    <row r="2" spans="1:9" s="109" customFormat="1" ht="23.25" customHeight="1" x14ac:dyDescent="0.2">
      <c r="A2" s="200" t="s">
        <v>14</v>
      </c>
      <c r="B2" s="200"/>
      <c r="C2" s="200"/>
      <c r="D2" s="200"/>
      <c r="E2" s="200"/>
      <c r="F2" s="200"/>
      <c r="G2" s="200"/>
    </row>
    <row r="3" spans="1:9" s="109" customFormat="1" ht="35.25" customHeight="1" x14ac:dyDescent="0.2">
      <c r="A3" s="201" t="s">
        <v>527</v>
      </c>
      <c r="B3" s="200"/>
      <c r="C3" s="200"/>
      <c r="D3" s="200"/>
      <c r="E3" s="200"/>
      <c r="F3" s="200"/>
      <c r="G3" s="200"/>
    </row>
    <row r="4" spans="1:9" s="109" customFormat="1" ht="13.9" customHeight="1" thickBot="1" x14ac:dyDescent="0.25"/>
    <row r="5" spans="1:9" ht="21" customHeight="1" x14ac:dyDescent="0.2">
      <c r="A5" s="211" t="s">
        <v>0</v>
      </c>
      <c r="B5" s="213" t="s">
        <v>525</v>
      </c>
      <c r="C5" s="215" t="s">
        <v>1</v>
      </c>
      <c r="D5" s="213" t="s">
        <v>501</v>
      </c>
      <c r="E5" s="217" t="s">
        <v>526</v>
      </c>
      <c r="F5" s="218"/>
      <c r="G5" s="219"/>
      <c r="H5" s="110"/>
    </row>
    <row r="6" spans="1:9" ht="15" x14ac:dyDescent="0.2">
      <c r="A6" s="212"/>
      <c r="B6" s="214"/>
      <c r="C6" s="214"/>
      <c r="D6" s="216"/>
      <c r="E6" s="112" t="s">
        <v>502</v>
      </c>
      <c r="F6" s="112" t="s">
        <v>503</v>
      </c>
      <c r="G6" s="113" t="s">
        <v>11</v>
      </c>
      <c r="H6" s="110"/>
    </row>
    <row r="7" spans="1:9" ht="15" x14ac:dyDescent="0.2">
      <c r="A7" s="114" t="s">
        <v>3</v>
      </c>
      <c r="B7" s="115">
        <v>5617</v>
      </c>
      <c r="C7" s="115">
        <v>157</v>
      </c>
      <c r="D7" s="115">
        <v>8</v>
      </c>
      <c r="E7" s="116">
        <v>4925</v>
      </c>
      <c r="F7" s="115">
        <v>841</v>
      </c>
      <c r="G7" s="117">
        <f t="shared" ref="G7:G13" si="0">B7+C7-D7</f>
        <v>5766</v>
      </c>
      <c r="H7" s="138"/>
    </row>
    <row r="8" spans="1:9" ht="15" x14ac:dyDescent="0.2">
      <c r="A8" s="114" t="s">
        <v>4</v>
      </c>
      <c r="B8" s="115">
        <v>4255</v>
      </c>
      <c r="C8" s="115">
        <v>82</v>
      </c>
      <c r="D8" s="115">
        <v>1</v>
      </c>
      <c r="E8" s="116">
        <v>1958</v>
      </c>
      <c r="F8" s="115">
        <v>2378</v>
      </c>
      <c r="G8" s="117">
        <f t="shared" si="0"/>
        <v>4336</v>
      </c>
      <c r="H8" s="138"/>
    </row>
    <row r="9" spans="1:9" ht="15" x14ac:dyDescent="0.2">
      <c r="A9" s="114" t="s">
        <v>341</v>
      </c>
      <c r="B9" s="115">
        <v>4272</v>
      </c>
      <c r="C9" s="115">
        <v>2</v>
      </c>
      <c r="D9" s="115">
        <v>0</v>
      </c>
      <c r="E9" s="116">
        <v>2149</v>
      </c>
      <c r="F9" s="115">
        <v>2125</v>
      </c>
      <c r="G9" s="117">
        <f t="shared" si="0"/>
        <v>4274</v>
      </c>
      <c r="H9" s="138"/>
    </row>
    <row r="10" spans="1:9" ht="15" x14ac:dyDescent="0.2">
      <c r="A10" s="114" t="s">
        <v>374</v>
      </c>
      <c r="B10" s="115">
        <v>2218</v>
      </c>
      <c r="C10" s="115">
        <v>80</v>
      </c>
      <c r="D10" s="115">
        <v>1</v>
      </c>
      <c r="E10" s="116">
        <v>1665</v>
      </c>
      <c r="F10" s="115">
        <v>632</v>
      </c>
      <c r="G10" s="117">
        <f t="shared" si="0"/>
        <v>2297</v>
      </c>
      <c r="H10" s="138"/>
    </row>
    <row r="11" spans="1:9" ht="15" x14ac:dyDescent="0.2">
      <c r="A11" s="114" t="s">
        <v>297</v>
      </c>
      <c r="B11" s="115">
        <v>7342</v>
      </c>
      <c r="C11" s="115">
        <v>188</v>
      </c>
      <c r="D11" s="115">
        <v>9</v>
      </c>
      <c r="E11" s="116">
        <v>4482</v>
      </c>
      <c r="F11" s="115">
        <v>3039</v>
      </c>
      <c r="G11" s="117">
        <f t="shared" si="0"/>
        <v>7521</v>
      </c>
      <c r="H11" s="138"/>
    </row>
    <row r="12" spans="1:9" ht="15" x14ac:dyDescent="0.2">
      <c r="A12" s="114" t="s">
        <v>8</v>
      </c>
      <c r="B12" s="115">
        <v>1799</v>
      </c>
      <c r="C12" s="115">
        <v>91</v>
      </c>
      <c r="D12" s="115">
        <v>77</v>
      </c>
      <c r="E12" s="116">
        <v>750</v>
      </c>
      <c r="F12" s="115">
        <v>1063</v>
      </c>
      <c r="G12" s="117">
        <f t="shared" si="0"/>
        <v>1813</v>
      </c>
      <c r="H12" s="138"/>
      <c r="I12" s="138"/>
    </row>
    <row r="13" spans="1:9" ht="15" x14ac:dyDescent="0.2">
      <c r="A13" s="114" t="s">
        <v>515</v>
      </c>
      <c r="B13" s="115">
        <v>2119</v>
      </c>
      <c r="C13" s="115">
        <v>3</v>
      </c>
      <c r="D13" s="115">
        <v>14</v>
      </c>
      <c r="E13" s="116">
        <v>1700</v>
      </c>
      <c r="F13" s="115">
        <v>408</v>
      </c>
      <c r="G13" s="117">
        <f t="shared" si="0"/>
        <v>2108</v>
      </c>
      <c r="H13" s="138"/>
    </row>
    <row r="14" spans="1:9" ht="15.75" thickBot="1" x14ac:dyDescent="0.25">
      <c r="A14" s="114" t="s">
        <v>217</v>
      </c>
      <c r="B14" s="115">
        <v>2710</v>
      </c>
      <c r="C14" s="115">
        <v>28</v>
      </c>
      <c r="D14" s="115">
        <v>0</v>
      </c>
      <c r="E14" s="116">
        <v>2247</v>
      </c>
      <c r="F14" s="115">
        <v>491</v>
      </c>
      <c r="G14" s="117">
        <f>B14+C14-D14</f>
        <v>2738</v>
      </c>
      <c r="H14" s="138"/>
    </row>
    <row r="15" spans="1:9" ht="23.25" customHeight="1" thickBot="1" x14ac:dyDescent="0.25">
      <c r="A15" s="118" t="s">
        <v>11</v>
      </c>
      <c r="B15" s="119">
        <f>SUM(B7:B14)</f>
        <v>30332</v>
      </c>
      <c r="C15" s="119">
        <f>SUM(C7:C14)</f>
        <v>631</v>
      </c>
      <c r="D15" s="119">
        <f>SUM(D7:D14)</f>
        <v>110</v>
      </c>
      <c r="E15" s="119">
        <f>SUM(E7:E14)</f>
        <v>19876</v>
      </c>
      <c r="F15" s="119">
        <f>SUM(F7:F14)</f>
        <v>10977</v>
      </c>
      <c r="G15" s="120">
        <f>B15+C15-D15</f>
        <v>30853</v>
      </c>
      <c r="H15" s="138"/>
    </row>
    <row r="16" spans="1:9" ht="3.75" customHeight="1" x14ac:dyDescent="0.2">
      <c r="A16" s="121"/>
    </row>
    <row r="17" spans="1:1" ht="15" customHeight="1" x14ac:dyDescent="0.2">
      <c r="A17" s="121" t="s">
        <v>517</v>
      </c>
    </row>
    <row r="18" spans="1:1" s="109" customFormat="1" ht="15" customHeight="1" x14ac:dyDescent="0.2">
      <c r="A18" s="121" t="s">
        <v>504</v>
      </c>
    </row>
    <row r="19" spans="1:1" ht="28.5" customHeight="1" x14ac:dyDescent="0.2">
      <c r="A19" s="121"/>
    </row>
    <row r="43" spans="2:7" ht="35.450000000000003" customHeight="1" x14ac:dyDescent="0.2"/>
    <row r="48" spans="2:7" x14ac:dyDescent="0.2">
      <c r="B48" s="136"/>
      <c r="C48" s="136"/>
      <c r="D48" s="136"/>
      <c r="E48" s="136"/>
      <c r="F48" s="136"/>
      <c r="G48" s="136"/>
    </row>
    <row r="49" spans="1:7" ht="18" customHeight="1" x14ac:dyDescent="0.2">
      <c r="A49" s="136"/>
    </row>
    <row r="52" spans="1:7" ht="13.5" customHeight="1" x14ac:dyDescent="0.2"/>
    <row r="53" spans="1:7" x14ac:dyDescent="0.2">
      <c r="B53" s="136"/>
      <c r="C53" s="136"/>
      <c r="D53" s="136"/>
      <c r="E53" s="136"/>
      <c r="F53" s="136"/>
      <c r="G53" s="136"/>
    </row>
    <row r="54" spans="1:7" ht="13.5" thickBot="1" x14ac:dyDescent="0.25">
      <c r="A54" s="137"/>
      <c r="B54" s="137"/>
      <c r="C54" s="137"/>
      <c r="D54" s="137"/>
      <c r="E54" s="137"/>
      <c r="F54" s="137"/>
      <c r="G54" s="137"/>
    </row>
    <row r="55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zoomScaleNormal="100" zoomScaleSheetLayoutView="100" workbookViewId="0">
      <selection activeCell="L13" sqref="L13"/>
    </sheetView>
  </sheetViews>
  <sheetFormatPr defaultRowHeight="12.75" x14ac:dyDescent="0.2"/>
  <cols>
    <col min="1" max="1" width="15.7109375" style="109" customWidth="1"/>
    <col min="2" max="7" width="13.85546875" style="109" customWidth="1"/>
    <col min="8" max="8" width="3.7109375" style="109" customWidth="1"/>
    <col min="9" max="16384" width="9.140625" style="110"/>
  </cols>
  <sheetData>
    <row r="1" spans="1:9" s="109" customFormat="1" ht="19.5" customHeight="1" thickTop="1" x14ac:dyDescent="0.2">
      <c r="A1" s="199" t="s">
        <v>13</v>
      </c>
      <c r="B1" s="199"/>
      <c r="C1" s="199"/>
      <c r="D1" s="199"/>
      <c r="E1" s="199"/>
      <c r="F1" s="199"/>
      <c r="G1" s="199"/>
    </row>
    <row r="2" spans="1:9" s="109" customFormat="1" ht="19.5" customHeight="1" x14ac:dyDescent="0.2">
      <c r="A2" s="200" t="s">
        <v>14</v>
      </c>
      <c r="B2" s="200"/>
      <c r="C2" s="200"/>
      <c r="D2" s="200"/>
      <c r="E2" s="200"/>
      <c r="F2" s="200"/>
      <c r="G2" s="200"/>
    </row>
    <row r="3" spans="1:9" s="109" customFormat="1" ht="35.25" customHeight="1" x14ac:dyDescent="0.2">
      <c r="A3" s="201" t="s">
        <v>528</v>
      </c>
      <c r="B3" s="200"/>
      <c r="C3" s="200"/>
      <c r="D3" s="200"/>
      <c r="E3" s="200"/>
      <c r="F3" s="200"/>
      <c r="G3" s="200"/>
    </row>
    <row r="4" spans="1:9" s="109" customFormat="1" ht="5.25" customHeight="1" thickBot="1" x14ac:dyDescent="0.25"/>
    <row r="5" spans="1:9" ht="21" customHeight="1" x14ac:dyDescent="0.2">
      <c r="A5" s="211" t="s">
        <v>0</v>
      </c>
      <c r="B5" s="213" t="s">
        <v>532</v>
      </c>
      <c r="C5" s="215" t="s">
        <v>1</v>
      </c>
      <c r="D5" s="213" t="s">
        <v>501</v>
      </c>
      <c r="E5" s="217" t="s">
        <v>533</v>
      </c>
      <c r="F5" s="218"/>
      <c r="G5" s="219"/>
      <c r="H5" s="110"/>
    </row>
    <row r="6" spans="1:9" ht="15" x14ac:dyDescent="0.2">
      <c r="A6" s="212"/>
      <c r="B6" s="214"/>
      <c r="C6" s="214"/>
      <c r="D6" s="216"/>
      <c r="E6" s="112" t="s">
        <v>502</v>
      </c>
      <c r="F6" s="112" t="s">
        <v>503</v>
      </c>
      <c r="G6" s="113" t="s">
        <v>11</v>
      </c>
      <c r="H6" s="138"/>
    </row>
    <row r="7" spans="1:9" ht="15" x14ac:dyDescent="0.2">
      <c r="A7" s="114" t="s">
        <v>3</v>
      </c>
      <c r="B7" s="115">
        <f>'JAN18'!G7</f>
        <v>5766</v>
      </c>
      <c r="C7" s="115">
        <v>266</v>
      </c>
      <c r="D7" s="115">
        <v>140</v>
      </c>
      <c r="E7" s="116">
        <v>5050</v>
      </c>
      <c r="F7" s="115">
        <v>842</v>
      </c>
      <c r="G7" s="117">
        <f t="shared" ref="G7:G13" si="0">B7+C7-D7</f>
        <v>5892</v>
      </c>
      <c r="H7" s="138"/>
      <c r="I7" s="138"/>
    </row>
    <row r="8" spans="1:9" ht="15" x14ac:dyDescent="0.2">
      <c r="A8" s="114" t="s">
        <v>4</v>
      </c>
      <c r="B8" s="115">
        <f>'JAN18'!G8</f>
        <v>4336</v>
      </c>
      <c r="C8" s="115">
        <v>90</v>
      </c>
      <c r="D8" s="115">
        <v>37</v>
      </c>
      <c r="E8" s="116">
        <v>2010</v>
      </c>
      <c r="F8" s="115">
        <v>2379</v>
      </c>
      <c r="G8" s="117">
        <f t="shared" si="0"/>
        <v>4389</v>
      </c>
      <c r="H8" s="138"/>
      <c r="I8" s="138"/>
    </row>
    <row r="9" spans="1:9" ht="15" x14ac:dyDescent="0.2">
      <c r="A9" s="114" t="s">
        <v>341</v>
      </c>
      <c r="B9" s="115">
        <f>'JAN18'!G9</f>
        <v>4274</v>
      </c>
      <c r="C9" s="115">
        <v>514</v>
      </c>
      <c r="D9" s="115">
        <v>38</v>
      </c>
      <c r="E9" s="116">
        <v>2621</v>
      </c>
      <c r="F9" s="115">
        <v>2129</v>
      </c>
      <c r="G9" s="117">
        <f t="shared" si="0"/>
        <v>4750</v>
      </c>
      <c r="H9" s="138"/>
      <c r="I9" s="138"/>
    </row>
    <row r="10" spans="1:9" ht="15" x14ac:dyDescent="0.2">
      <c r="A10" s="114" t="s">
        <v>374</v>
      </c>
      <c r="B10" s="115">
        <f>'JAN18'!G10</f>
        <v>2297</v>
      </c>
      <c r="C10" s="115">
        <v>414</v>
      </c>
      <c r="D10" s="115">
        <v>98</v>
      </c>
      <c r="E10" s="116">
        <v>1980</v>
      </c>
      <c r="F10" s="115">
        <v>633</v>
      </c>
      <c r="G10" s="117">
        <f t="shared" si="0"/>
        <v>2613</v>
      </c>
      <c r="H10" s="138"/>
      <c r="I10" s="138"/>
    </row>
    <row r="11" spans="1:9" ht="15" x14ac:dyDescent="0.2">
      <c r="A11" s="114" t="s">
        <v>297</v>
      </c>
      <c r="B11" s="115">
        <f>'JAN18'!G11</f>
        <v>7521</v>
      </c>
      <c r="C11" s="115">
        <v>256</v>
      </c>
      <c r="D11" s="115">
        <v>68</v>
      </c>
      <c r="E11" s="116">
        <v>4668</v>
      </c>
      <c r="F11" s="115">
        <v>3041</v>
      </c>
      <c r="G11" s="117">
        <f t="shared" si="0"/>
        <v>7709</v>
      </c>
      <c r="H11" s="138"/>
      <c r="I11" s="138"/>
    </row>
    <row r="12" spans="1:9" ht="15" x14ac:dyDescent="0.2">
      <c r="A12" s="114" t="s">
        <v>415</v>
      </c>
      <c r="B12" s="115">
        <v>1833</v>
      </c>
      <c r="C12" s="115">
        <v>180</v>
      </c>
      <c r="D12" s="115">
        <v>68</v>
      </c>
      <c r="E12" s="116">
        <v>881</v>
      </c>
      <c r="F12" s="115">
        <v>1064</v>
      </c>
      <c r="G12" s="117">
        <f t="shared" si="0"/>
        <v>1945</v>
      </c>
      <c r="H12" s="138"/>
      <c r="I12" s="138"/>
    </row>
    <row r="13" spans="1:9" ht="15" x14ac:dyDescent="0.2">
      <c r="A13" s="114" t="s">
        <v>9</v>
      </c>
      <c r="B13" s="115">
        <f>'JAN18'!G13</f>
        <v>2108</v>
      </c>
      <c r="C13" s="115">
        <v>13</v>
      </c>
      <c r="D13" s="115">
        <v>30</v>
      </c>
      <c r="E13" s="116">
        <v>1683</v>
      </c>
      <c r="F13" s="115">
        <v>408</v>
      </c>
      <c r="G13" s="117">
        <f t="shared" si="0"/>
        <v>2091</v>
      </c>
      <c r="H13" s="138"/>
      <c r="I13" s="138"/>
    </row>
    <row r="14" spans="1:9" ht="15.75" thickBot="1" x14ac:dyDescent="0.25">
      <c r="A14" s="114" t="s">
        <v>471</v>
      </c>
      <c r="B14" s="115">
        <v>2737</v>
      </c>
      <c r="C14" s="115">
        <v>28</v>
      </c>
      <c r="D14" s="115">
        <v>162</v>
      </c>
      <c r="E14" s="116">
        <v>2206</v>
      </c>
      <c r="F14" s="115">
        <v>397</v>
      </c>
      <c r="G14" s="117">
        <f>B14+C14-D14</f>
        <v>2603</v>
      </c>
      <c r="H14" s="138"/>
      <c r="I14" s="138"/>
    </row>
    <row r="15" spans="1:9" ht="23.25" customHeight="1" thickBot="1" x14ac:dyDescent="0.25">
      <c r="A15" s="118" t="s">
        <v>11</v>
      </c>
      <c r="B15" s="119">
        <f>SUM(B7:B14)</f>
        <v>30872</v>
      </c>
      <c r="C15" s="119">
        <f>SUM(C7:C14)</f>
        <v>1761</v>
      </c>
      <c r="D15" s="119">
        <f>SUM(D7:D14)</f>
        <v>641</v>
      </c>
      <c r="E15" s="119">
        <f>SUM(E7:E14)</f>
        <v>21099</v>
      </c>
      <c r="F15" s="119">
        <f>SUM(F7:F14)</f>
        <v>10893</v>
      </c>
      <c r="G15" s="120">
        <f>B15+C15-D15</f>
        <v>31992</v>
      </c>
      <c r="H15" s="138"/>
    </row>
    <row r="16" spans="1:9" ht="3.75" customHeight="1" x14ac:dyDescent="0.2">
      <c r="A16" s="121"/>
    </row>
    <row r="17" spans="1:9" s="109" customFormat="1" ht="15" customHeight="1" x14ac:dyDescent="0.2">
      <c r="A17" s="121" t="s">
        <v>529</v>
      </c>
      <c r="I17" s="110"/>
    </row>
    <row r="18" spans="1:9" s="109" customFormat="1" ht="15" customHeight="1" x14ac:dyDescent="0.2">
      <c r="A18" s="121" t="s">
        <v>530</v>
      </c>
      <c r="I18" s="110"/>
    </row>
    <row r="19" spans="1:9" s="109" customFormat="1" ht="15" customHeight="1" x14ac:dyDescent="0.2">
      <c r="A19" s="121" t="s">
        <v>504</v>
      </c>
    </row>
    <row r="20" spans="1:9" s="109" customFormat="1" ht="28.5" customHeight="1" x14ac:dyDescent="0.2">
      <c r="A20" s="121"/>
      <c r="I20" s="110"/>
    </row>
    <row r="44" spans="9:9" s="109" customFormat="1" ht="35.450000000000003" customHeight="1" x14ac:dyDescent="0.2">
      <c r="I44" s="110"/>
    </row>
    <row r="49" spans="1:9" s="109" customFormat="1" x14ac:dyDescent="0.2">
      <c r="B49" s="136"/>
      <c r="C49" s="136"/>
      <c r="D49" s="136"/>
      <c r="E49" s="136"/>
      <c r="F49" s="136"/>
      <c r="G49" s="136"/>
      <c r="I49" s="110"/>
    </row>
    <row r="50" spans="1:9" s="109" customFormat="1" ht="18" customHeight="1" x14ac:dyDescent="0.2">
      <c r="A50" s="136"/>
      <c r="I50" s="110"/>
    </row>
    <row r="52" spans="1:9" s="109" customFormat="1" ht="13.5" thickBot="1" x14ac:dyDescent="0.25">
      <c r="A52" s="137"/>
      <c r="B52" s="137"/>
      <c r="C52" s="137"/>
      <c r="D52" s="137"/>
      <c r="E52" s="137"/>
      <c r="F52" s="137"/>
      <c r="G52" s="137"/>
      <c r="I52" s="110"/>
    </row>
    <row r="53" spans="1:9" s="109" customFormat="1" ht="13.5" thickTop="1" x14ac:dyDescent="0.2">
      <c r="I53" s="11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zoomScaleNormal="100" zoomScaleSheetLayoutView="100" workbookViewId="0">
      <selection activeCell="G15" sqref="G15"/>
    </sheetView>
  </sheetViews>
  <sheetFormatPr defaultRowHeight="12.75" x14ac:dyDescent="0.2"/>
  <cols>
    <col min="1" max="1" width="15.7109375" style="109" customWidth="1"/>
    <col min="2" max="7" width="13.85546875" style="109" customWidth="1"/>
    <col min="8" max="8" width="3.7109375" style="109" customWidth="1"/>
    <col min="9" max="16384" width="9.140625" style="110"/>
  </cols>
  <sheetData>
    <row r="1" spans="1:9" s="109" customFormat="1" ht="19.5" customHeight="1" thickTop="1" x14ac:dyDescent="0.2">
      <c r="A1" s="199" t="s">
        <v>13</v>
      </c>
      <c r="B1" s="199"/>
      <c r="C1" s="199"/>
      <c r="D1" s="199"/>
      <c r="E1" s="199"/>
      <c r="F1" s="199"/>
      <c r="G1" s="199"/>
    </row>
    <row r="2" spans="1:9" s="109" customFormat="1" ht="19.5" customHeight="1" x14ac:dyDescent="0.2">
      <c r="A2" s="200" t="s">
        <v>14</v>
      </c>
      <c r="B2" s="200"/>
      <c r="C2" s="200"/>
      <c r="D2" s="200"/>
      <c r="E2" s="200"/>
      <c r="F2" s="200"/>
      <c r="G2" s="200"/>
    </row>
    <row r="3" spans="1:9" s="109" customFormat="1" ht="35.25" customHeight="1" x14ac:dyDescent="0.2">
      <c r="A3" s="201" t="s">
        <v>531</v>
      </c>
      <c r="B3" s="200"/>
      <c r="C3" s="200"/>
      <c r="D3" s="200"/>
      <c r="E3" s="200"/>
      <c r="F3" s="200"/>
      <c r="G3" s="200"/>
    </row>
    <row r="4" spans="1:9" s="109" customFormat="1" ht="5.25" customHeight="1" thickBot="1" x14ac:dyDescent="0.25"/>
    <row r="5" spans="1:9" ht="21" customHeight="1" x14ac:dyDescent="0.2">
      <c r="A5" s="211" t="s">
        <v>0</v>
      </c>
      <c r="B5" s="213" t="s">
        <v>534</v>
      </c>
      <c r="C5" s="215" t="s">
        <v>1</v>
      </c>
      <c r="D5" s="213" t="s">
        <v>501</v>
      </c>
      <c r="E5" s="217" t="s">
        <v>535</v>
      </c>
      <c r="F5" s="218"/>
      <c r="G5" s="219"/>
      <c r="H5" s="110"/>
    </row>
    <row r="6" spans="1:9" ht="15" x14ac:dyDescent="0.2">
      <c r="A6" s="212"/>
      <c r="B6" s="214"/>
      <c r="C6" s="214"/>
      <c r="D6" s="216"/>
      <c r="E6" s="112" t="s">
        <v>502</v>
      </c>
      <c r="F6" s="112" t="s">
        <v>503</v>
      </c>
      <c r="G6" s="113" t="s">
        <v>11</v>
      </c>
      <c r="H6" s="138"/>
    </row>
    <row r="7" spans="1:9" ht="15" x14ac:dyDescent="0.2">
      <c r="A7" s="114" t="s">
        <v>3</v>
      </c>
      <c r="B7" s="115">
        <f>'FEV18'!G7</f>
        <v>5892</v>
      </c>
      <c r="C7" s="115">
        <v>198</v>
      </c>
      <c r="D7" s="115">
        <v>287</v>
      </c>
      <c r="E7" s="116">
        <v>4961</v>
      </c>
      <c r="F7" s="115">
        <v>842</v>
      </c>
      <c r="G7" s="117">
        <f t="shared" ref="G7:G13" si="0">B7+C7-D7</f>
        <v>5803</v>
      </c>
      <c r="H7" s="138"/>
    </row>
    <row r="8" spans="1:9" ht="15" x14ac:dyDescent="0.2">
      <c r="A8" s="114" t="s">
        <v>4</v>
      </c>
      <c r="B8" s="115">
        <f>'FEV18'!G8</f>
        <v>4389</v>
      </c>
      <c r="C8" s="115">
        <v>35</v>
      </c>
      <c r="D8" s="115">
        <v>38</v>
      </c>
      <c r="E8" s="116">
        <v>2005</v>
      </c>
      <c r="F8" s="115">
        <v>2381</v>
      </c>
      <c r="G8" s="117">
        <f t="shared" si="0"/>
        <v>4386</v>
      </c>
      <c r="H8" s="138"/>
    </row>
    <row r="9" spans="1:9" ht="15" x14ac:dyDescent="0.2">
      <c r="A9" s="114" t="s">
        <v>536</v>
      </c>
      <c r="B9" s="142">
        <v>4740</v>
      </c>
      <c r="C9" s="115">
        <v>344</v>
      </c>
      <c r="D9" s="115">
        <v>118</v>
      </c>
      <c r="E9" s="116">
        <v>2836</v>
      </c>
      <c r="F9" s="115">
        <v>2130</v>
      </c>
      <c r="G9" s="117">
        <f t="shared" si="0"/>
        <v>4966</v>
      </c>
      <c r="H9" s="138"/>
    </row>
    <row r="10" spans="1:9" ht="15" x14ac:dyDescent="0.2">
      <c r="A10" s="114" t="s">
        <v>374</v>
      </c>
      <c r="B10" s="115">
        <f>'FEV18'!G10</f>
        <v>2613</v>
      </c>
      <c r="C10" s="115">
        <v>253</v>
      </c>
      <c r="D10" s="115">
        <v>470</v>
      </c>
      <c r="E10" s="116">
        <v>1763</v>
      </c>
      <c r="F10" s="115">
        <v>633</v>
      </c>
      <c r="G10" s="117">
        <f t="shared" si="0"/>
        <v>2396</v>
      </c>
      <c r="H10" s="138"/>
    </row>
    <row r="11" spans="1:9" ht="15" x14ac:dyDescent="0.2">
      <c r="A11" s="114" t="s">
        <v>538</v>
      </c>
      <c r="B11" s="142">
        <v>7705</v>
      </c>
      <c r="C11" s="115">
        <v>323</v>
      </c>
      <c r="D11" s="115">
        <v>122</v>
      </c>
      <c r="E11" s="116">
        <v>4871</v>
      </c>
      <c r="F11" s="115">
        <v>3035</v>
      </c>
      <c r="G11" s="117">
        <f t="shared" si="0"/>
        <v>7906</v>
      </c>
      <c r="H11" s="138"/>
    </row>
    <row r="12" spans="1:9" ht="15" x14ac:dyDescent="0.2">
      <c r="A12" s="114" t="s">
        <v>8</v>
      </c>
      <c r="B12" s="115">
        <f>'FEV18'!G12</f>
        <v>1945</v>
      </c>
      <c r="C12" s="115">
        <v>131</v>
      </c>
      <c r="D12" s="115">
        <v>97</v>
      </c>
      <c r="E12" s="116">
        <v>911</v>
      </c>
      <c r="F12" s="115">
        <v>1068</v>
      </c>
      <c r="G12" s="117">
        <f t="shared" si="0"/>
        <v>1979</v>
      </c>
      <c r="H12" s="138"/>
      <c r="I12" s="138"/>
    </row>
    <row r="13" spans="1:9" ht="15" x14ac:dyDescent="0.2">
      <c r="A13" s="114" t="s">
        <v>9</v>
      </c>
      <c r="B13" s="115">
        <f>'FEV18'!G13</f>
        <v>2091</v>
      </c>
      <c r="C13" s="115">
        <v>365</v>
      </c>
      <c r="D13" s="115">
        <v>82</v>
      </c>
      <c r="E13" s="116">
        <v>1966</v>
      </c>
      <c r="F13" s="115">
        <v>408</v>
      </c>
      <c r="G13" s="117">
        <f t="shared" si="0"/>
        <v>2374</v>
      </c>
      <c r="H13" s="138"/>
    </row>
    <row r="14" spans="1:9" ht="15.75" thickBot="1" x14ac:dyDescent="0.25">
      <c r="A14" s="114" t="s">
        <v>217</v>
      </c>
      <c r="B14" s="142">
        <f>'FEV18'!G14</f>
        <v>2603</v>
      </c>
      <c r="C14" s="115">
        <v>110</v>
      </c>
      <c r="D14" s="115">
        <v>337</v>
      </c>
      <c r="E14" s="116">
        <v>1703</v>
      </c>
      <c r="F14" s="115">
        <v>673</v>
      </c>
      <c r="G14" s="117">
        <f>B14+C14-D14</f>
        <v>2376</v>
      </c>
      <c r="H14" s="138"/>
    </row>
    <row r="15" spans="1:9" ht="23.25" customHeight="1" thickBot="1" x14ac:dyDescent="0.25">
      <c r="A15" s="118" t="s">
        <v>11</v>
      </c>
      <c r="B15" s="119">
        <f>SUM(B7:B14)</f>
        <v>31978</v>
      </c>
      <c r="C15" s="119">
        <f>SUM(C7:C14)</f>
        <v>1759</v>
      </c>
      <c r="D15" s="119">
        <f>SUM(D7:D14)</f>
        <v>1551</v>
      </c>
      <c r="E15" s="119">
        <f>SUM(E7:E14)</f>
        <v>21016</v>
      </c>
      <c r="F15" s="119">
        <f>SUM(F7:F14)</f>
        <v>11170</v>
      </c>
      <c r="G15" s="120">
        <f>B15+C15-D15</f>
        <v>32186</v>
      </c>
      <c r="H15" s="138"/>
    </row>
    <row r="16" spans="1:9" ht="3.75" customHeight="1" x14ac:dyDescent="0.2">
      <c r="A16" s="121"/>
    </row>
    <row r="17" spans="1:9" s="109" customFormat="1" ht="15" customHeight="1" x14ac:dyDescent="0.2">
      <c r="A17" s="121" t="s">
        <v>517</v>
      </c>
      <c r="I17" s="110"/>
    </row>
    <row r="18" spans="1:9" s="109" customFormat="1" ht="15" customHeight="1" x14ac:dyDescent="0.2">
      <c r="A18" s="121" t="s">
        <v>537</v>
      </c>
      <c r="I18" s="110"/>
    </row>
    <row r="19" spans="1:9" s="109" customFormat="1" ht="15" customHeight="1" x14ac:dyDescent="0.2">
      <c r="A19" s="121" t="s">
        <v>504</v>
      </c>
    </row>
    <row r="20" spans="1:9" s="109" customFormat="1" ht="28.5" customHeight="1" x14ac:dyDescent="0.2">
      <c r="A20" s="121"/>
      <c r="I20" s="110"/>
    </row>
    <row r="44" spans="9:9" s="109" customFormat="1" ht="35.450000000000003" customHeight="1" x14ac:dyDescent="0.2">
      <c r="I44" s="110"/>
    </row>
    <row r="49" spans="1:9" s="109" customFormat="1" x14ac:dyDescent="0.2">
      <c r="B49" s="136"/>
      <c r="C49" s="136"/>
      <c r="D49" s="136"/>
      <c r="E49" s="136"/>
      <c r="F49" s="136"/>
      <c r="G49" s="136"/>
      <c r="I49" s="110"/>
    </row>
    <row r="50" spans="1:9" s="109" customFormat="1" ht="18" customHeight="1" x14ac:dyDescent="0.2">
      <c r="A50" s="136"/>
      <c r="I50" s="110"/>
    </row>
    <row r="52" spans="1:9" s="109" customFormat="1" ht="13.5" thickBot="1" x14ac:dyDescent="0.25">
      <c r="A52" s="137"/>
      <c r="B52" s="137"/>
      <c r="C52" s="137"/>
      <c r="D52" s="137"/>
      <c r="E52" s="137"/>
      <c r="F52" s="137"/>
      <c r="G52" s="137"/>
      <c r="I52" s="110"/>
    </row>
    <row r="53" spans="1:9" s="109" customFormat="1" ht="13.5" thickTop="1" x14ac:dyDescent="0.2">
      <c r="I53" s="11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zoomScaleNormal="100" zoomScaleSheetLayoutView="100" workbookViewId="0">
      <selection activeCell="G7" sqref="G7"/>
    </sheetView>
  </sheetViews>
  <sheetFormatPr defaultRowHeight="12.75" x14ac:dyDescent="0.2"/>
  <cols>
    <col min="1" max="1" width="15.7109375" style="109" customWidth="1"/>
    <col min="2" max="7" width="13.85546875" style="109" customWidth="1"/>
    <col min="8" max="8" width="3.7109375" style="109" customWidth="1"/>
    <col min="9" max="16384" width="9.140625" style="110"/>
  </cols>
  <sheetData>
    <row r="1" spans="1:9" s="109" customFormat="1" ht="19.5" customHeight="1" thickTop="1" x14ac:dyDescent="0.2">
      <c r="A1" s="199" t="s">
        <v>13</v>
      </c>
      <c r="B1" s="199"/>
      <c r="C1" s="199"/>
      <c r="D1" s="199"/>
      <c r="E1" s="199"/>
      <c r="F1" s="199"/>
      <c r="G1" s="199"/>
    </row>
    <row r="2" spans="1:9" s="109" customFormat="1" ht="19.5" customHeight="1" x14ac:dyDescent="0.2">
      <c r="A2" s="200" t="s">
        <v>14</v>
      </c>
      <c r="B2" s="200"/>
      <c r="C2" s="200"/>
      <c r="D2" s="200"/>
      <c r="E2" s="200"/>
      <c r="F2" s="200"/>
      <c r="G2" s="200"/>
    </row>
    <row r="3" spans="1:9" s="109" customFormat="1" ht="35.25" customHeight="1" x14ac:dyDescent="0.2">
      <c r="A3" s="201" t="s">
        <v>539</v>
      </c>
      <c r="B3" s="200"/>
      <c r="C3" s="200"/>
      <c r="D3" s="200"/>
      <c r="E3" s="200"/>
      <c r="F3" s="200"/>
      <c r="G3" s="200"/>
    </row>
    <row r="4" spans="1:9" s="109" customFormat="1" ht="5.25" customHeight="1" thickBot="1" x14ac:dyDescent="0.25"/>
    <row r="5" spans="1:9" ht="21" customHeight="1" x14ac:dyDescent="0.2">
      <c r="A5" s="211" t="s">
        <v>0</v>
      </c>
      <c r="B5" s="213" t="s">
        <v>540</v>
      </c>
      <c r="C5" s="215" t="s">
        <v>1</v>
      </c>
      <c r="D5" s="213" t="s">
        <v>501</v>
      </c>
      <c r="E5" s="217" t="s">
        <v>541</v>
      </c>
      <c r="F5" s="218"/>
      <c r="G5" s="219"/>
      <c r="H5" s="110"/>
    </row>
    <row r="6" spans="1:9" ht="15" x14ac:dyDescent="0.2">
      <c r="A6" s="212"/>
      <c r="B6" s="214"/>
      <c r="C6" s="214"/>
      <c r="D6" s="216"/>
      <c r="E6" s="112" t="s">
        <v>502</v>
      </c>
      <c r="F6" s="112" t="s">
        <v>503</v>
      </c>
      <c r="G6" s="113" t="s">
        <v>11</v>
      </c>
      <c r="H6" s="138"/>
    </row>
    <row r="7" spans="1:9" ht="15" x14ac:dyDescent="0.2">
      <c r="A7" s="114" t="s">
        <v>3</v>
      </c>
      <c r="B7" s="115">
        <f>'MAR18'!G7</f>
        <v>5803</v>
      </c>
      <c r="C7" s="115">
        <v>432</v>
      </c>
      <c r="D7" s="115">
        <v>405</v>
      </c>
      <c r="E7" s="116">
        <v>4987</v>
      </c>
      <c r="F7" s="115">
        <v>843</v>
      </c>
      <c r="G7" s="117">
        <f>SUM(E7:F7)</f>
        <v>5830</v>
      </c>
      <c r="H7" s="138"/>
    </row>
    <row r="8" spans="1:9" ht="15" x14ac:dyDescent="0.2">
      <c r="A8" s="114" t="s">
        <v>4</v>
      </c>
      <c r="B8" s="115">
        <f>'MAR18'!G8</f>
        <v>4386</v>
      </c>
      <c r="C8" s="115">
        <v>213</v>
      </c>
      <c r="D8" s="115">
        <v>72</v>
      </c>
      <c r="E8" s="116">
        <v>2132</v>
      </c>
      <c r="F8" s="115">
        <v>2395</v>
      </c>
      <c r="G8" s="117">
        <f t="shared" ref="G8:G14" si="0">SUM(E8:F8)</f>
        <v>4527</v>
      </c>
      <c r="H8" s="138"/>
    </row>
    <row r="9" spans="1:9" ht="15" x14ac:dyDescent="0.2">
      <c r="A9" s="114" t="s">
        <v>536</v>
      </c>
      <c r="B9" s="115">
        <f>'MAR18'!G9</f>
        <v>4966</v>
      </c>
      <c r="C9" s="115">
        <v>295</v>
      </c>
      <c r="D9" s="115">
        <v>60</v>
      </c>
      <c r="E9" s="116">
        <v>3064</v>
      </c>
      <c r="F9" s="115">
        <v>2137</v>
      </c>
      <c r="G9" s="117">
        <f t="shared" si="0"/>
        <v>5201</v>
      </c>
      <c r="H9" s="138"/>
    </row>
    <row r="10" spans="1:9" ht="15" x14ac:dyDescent="0.2">
      <c r="A10" s="114" t="s">
        <v>374</v>
      </c>
      <c r="B10" s="115">
        <f>'MAR18'!G10</f>
        <v>2396</v>
      </c>
      <c r="C10" s="115">
        <v>415</v>
      </c>
      <c r="D10" s="115">
        <v>368</v>
      </c>
      <c r="E10" s="116">
        <v>1807</v>
      </c>
      <c r="F10" s="115">
        <v>636</v>
      </c>
      <c r="G10" s="117">
        <f t="shared" si="0"/>
        <v>2443</v>
      </c>
      <c r="H10" s="138"/>
    </row>
    <row r="11" spans="1:9" ht="15" x14ac:dyDescent="0.2">
      <c r="A11" s="114" t="s">
        <v>538</v>
      </c>
      <c r="B11" s="115">
        <f>'MAR18'!G11</f>
        <v>7906</v>
      </c>
      <c r="C11" s="115">
        <v>322</v>
      </c>
      <c r="D11" s="115">
        <v>155</v>
      </c>
      <c r="E11" s="116">
        <v>5027</v>
      </c>
      <c r="F11" s="115">
        <v>3046</v>
      </c>
      <c r="G11" s="117">
        <f t="shared" si="0"/>
        <v>8073</v>
      </c>
      <c r="H11" s="138"/>
    </row>
    <row r="12" spans="1:9" ht="15" x14ac:dyDescent="0.2">
      <c r="A12" s="114" t="s">
        <v>8</v>
      </c>
      <c r="B12" s="115">
        <f>'MAR18'!G12</f>
        <v>1979</v>
      </c>
      <c r="C12" s="115">
        <v>471</v>
      </c>
      <c r="D12" s="115">
        <v>110</v>
      </c>
      <c r="E12" s="116">
        <v>1264</v>
      </c>
      <c r="F12" s="115">
        <v>1076</v>
      </c>
      <c r="G12" s="117">
        <f t="shared" si="0"/>
        <v>2340</v>
      </c>
      <c r="H12" s="138"/>
      <c r="I12" s="138"/>
    </row>
    <row r="13" spans="1:9" ht="15" x14ac:dyDescent="0.2">
      <c r="A13" s="114" t="s">
        <v>9</v>
      </c>
      <c r="B13" s="115">
        <f>'MAR18'!G13</f>
        <v>2374</v>
      </c>
      <c r="C13" s="115">
        <v>133</v>
      </c>
      <c r="D13" s="115">
        <v>86</v>
      </c>
      <c r="E13" s="116">
        <v>2015</v>
      </c>
      <c r="F13" s="115">
        <v>406</v>
      </c>
      <c r="G13" s="117">
        <f t="shared" si="0"/>
        <v>2421</v>
      </c>
      <c r="H13" s="138"/>
    </row>
    <row r="14" spans="1:9" ht="15.75" thickBot="1" x14ac:dyDescent="0.25">
      <c r="A14" s="114" t="s">
        <v>217</v>
      </c>
      <c r="B14" s="115">
        <f>'MAR18'!G14</f>
        <v>2376</v>
      </c>
      <c r="C14" s="115">
        <v>297</v>
      </c>
      <c r="D14" s="115">
        <v>277</v>
      </c>
      <c r="E14" s="116">
        <v>1723</v>
      </c>
      <c r="F14" s="115">
        <v>673</v>
      </c>
      <c r="G14" s="117">
        <f t="shared" si="0"/>
        <v>2396</v>
      </c>
      <c r="H14" s="138"/>
      <c r="I14" s="138"/>
    </row>
    <row r="15" spans="1:9" ht="23.25" customHeight="1" thickBot="1" x14ac:dyDescent="0.25">
      <c r="A15" s="118" t="s">
        <v>11</v>
      </c>
      <c r="B15" s="119">
        <f>SUM(B7:B14)</f>
        <v>32186</v>
      </c>
      <c r="C15" s="119">
        <f>SUM(C7:C14)</f>
        <v>2578</v>
      </c>
      <c r="D15" s="119">
        <f>SUM(D7:D14)</f>
        <v>1533</v>
      </c>
      <c r="E15" s="119">
        <f>SUM(E7:E14)</f>
        <v>22019</v>
      </c>
      <c r="F15" s="119">
        <f>SUM(F7:F14)</f>
        <v>11212</v>
      </c>
      <c r="G15" s="120">
        <f>B15+C15-D15</f>
        <v>33231</v>
      </c>
      <c r="H15" s="138"/>
      <c r="I15" s="138"/>
    </row>
    <row r="16" spans="1:9" ht="3.75" customHeight="1" x14ac:dyDescent="0.2">
      <c r="A16" s="121"/>
      <c r="G16" s="141"/>
    </row>
    <row r="17" spans="1:9" s="109" customFormat="1" ht="15" customHeight="1" x14ac:dyDescent="0.2">
      <c r="A17" s="121" t="s">
        <v>504</v>
      </c>
    </row>
    <row r="18" spans="1:9" s="109" customFormat="1" ht="28.5" customHeight="1" x14ac:dyDescent="0.2">
      <c r="A18" s="121"/>
      <c r="I18" s="110"/>
    </row>
    <row r="42" spans="1:9" s="109" customFormat="1" ht="35.450000000000003" customHeight="1" x14ac:dyDescent="0.2">
      <c r="I42" s="110"/>
    </row>
    <row r="47" spans="1:9" s="109" customFormat="1" x14ac:dyDescent="0.2">
      <c r="B47" s="136"/>
      <c r="C47" s="136"/>
      <c r="D47" s="136"/>
      <c r="E47" s="136"/>
      <c r="F47" s="136"/>
      <c r="G47" s="136"/>
      <c r="I47" s="110"/>
    </row>
    <row r="48" spans="1:9" s="109" customFormat="1" ht="18" customHeight="1" x14ac:dyDescent="0.2">
      <c r="A48" s="136"/>
      <c r="I48" s="110"/>
    </row>
    <row r="50" spans="1:9" s="109" customFormat="1" ht="13.5" thickBot="1" x14ac:dyDescent="0.25">
      <c r="A50" s="137"/>
      <c r="B50" s="137"/>
      <c r="C50" s="137"/>
      <c r="D50" s="137"/>
      <c r="E50" s="137"/>
      <c r="F50" s="137"/>
      <c r="G50" s="137"/>
      <c r="I50" s="110"/>
    </row>
    <row r="51" spans="1:9" s="109" customFormat="1" ht="13.5" thickTop="1" x14ac:dyDescent="0.2">
      <c r="I51" s="11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56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67</v>
      </c>
      <c r="D6" s="8" t="s">
        <v>1</v>
      </c>
      <c r="E6" s="8" t="s">
        <v>2</v>
      </c>
      <c r="F6" s="14" t="s">
        <v>59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81</v>
      </c>
      <c r="D8" s="1">
        <v>113</v>
      </c>
      <c r="E8" s="1">
        <v>70</v>
      </c>
      <c r="F8" s="3">
        <f t="shared" ref="F8:F14" si="0">C8+D8-E8</f>
        <v>124</v>
      </c>
    </row>
    <row r="9" spans="2:6" ht="15" x14ac:dyDescent="0.2">
      <c r="B9" s="2" t="s">
        <v>4</v>
      </c>
      <c r="C9" s="1">
        <v>705</v>
      </c>
      <c r="D9" s="1">
        <v>263</v>
      </c>
      <c r="E9" s="1">
        <v>22</v>
      </c>
      <c r="F9" s="3">
        <f t="shared" si="0"/>
        <v>946</v>
      </c>
    </row>
    <row r="10" spans="2:6" ht="15" x14ac:dyDescent="0.2">
      <c r="B10" s="2" t="s">
        <v>5</v>
      </c>
      <c r="C10" s="1">
        <v>605</v>
      </c>
      <c r="D10" s="1">
        <v>81</v>
      </c>
      <c r="E10" s="1">
        <v>27</v>
      </c>
      <c r="F10" s="3">
        <f t="shared" si="0"/>
        <v>659</v>
      </c>
    </row>
    <row r="11" spans="2:6" ht="15" x14ac:dyDescent="0.2">
      <c r="B11" s="2" t="s">
        <v>6</v>
      </c>
      <c r="C11" s="1">
        <v>284</v>
      </c>
      <c r="D11" s="1">
        <v>162</v>
      </c>
      <c r="E11" s="1">
        <v>101</v>
      </c>
      <c r="F11" s="3">
        <f t="shared" si="0"/>
        <v>345</v>
      </c>
    </row>
    <row r="12" spans="2:6" ht="15" x14ac:dyDescent="0.2">
      <c r="B12" s="2" t="s">
        <v>71</v>
      </c>
      <c r="C12" s="1">
        <v>395</v>
      </c>
      <c r="D12" s="1">
        <v>11</v>
      </c>
      <c r="E12" s="1">
        <v>11</v>
      </c>
      <c r="F12" s="3">
        <f t="shared" si="0"/>
        <v>395</v>
      </c>
    </row>
    <row r="13" spans="2:6" ht="15" x14ac:dyDescent="0.2">
      <c r="B13" s="2" t="s">
        <v>8</v>
      </c>
      <c r="C13" s="1">
        <v>146</v>
      </c>
      <c r="D13" s="1">
        <v>101</v>
      </c>
      <c r="E13" s="1">
        <v>139</v>
      </c>
      <c r="F13" s="3">
        <f t="shared" si="0"/>
        <v>108</v>
      </c>
    </row>
    <row r="14" spans="2:6" ht="15" x14ac:dyDescent="0.2">
      <c r="B14" s="2" t="s">
        <v>9</v>
      </c>
      <c r="C14" s="1">
        <v>349</v>
      </c>
      <c r="D14" s="1">
        <v>78</v>
      </c>
      <c r="E14" s="1">
        <v>103</v>
      </c>
      <c r="F14" s="3">
        <f t="shared" si="0"/>
        <v>324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2565</v>
      </c>
      <c r="D16" s="8">
        <f>SUM(D8:D14)</f>
        <v>809</v>
      </c>
      <c r="E16" s="8">
        <f>SUM(E8:E14)</f>
        <v>473</v>
      </c>
      <c r="F16" s="9">
        <f>SUM(F8:F14)</f>
        <v>2901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zoomScaleNormal="100" zoomScaleSheetLayoutView="100" workbookViewId="0">
      <selection activeCell="B7" sqref="B7"/>
    </sheetView>
  </sheetViews>
  <sheetFormatPr defaultRowHeight="12.75" x14ac:dyDescent="0.2"/>
  <cols>
    <col min="1" max="1" width="15.7109375" style="109" customWidth="1"/>
    <col min="2" max="7" width="13.85546875" style="109" customWidth="1"/>
    <col min="8" max="8" width="3.7109375" style="109" customWidth="1"/>
    <col min="9" max="16384" width="9.140625" style="110"/>
  </cols>
  <sheetData>
    <row r="1" spans="1:9" s="109" customFormat="1" ht="19.5" customHeight="1" thickTop="1" x14ac:dyDescent="0.2">
      <c r="A1" s="199" t="s">
        <v>13</v>
      </c>
      <c r="B1" s="199"/>
      <c r="C1" s="199"/>
      <c r="D1" s="199"/>
      <c r="E1" s="199"/>
      <c r="F1" s="199"/>
      <c r="G1" s="199"/>
    </row>
    <row r="2" spans="1:9" s="109" customFormat="1" ht="19.5" customHeight="1" x14ac:dyDescent="0.2">
      <c r="A2" s="200" t="s">
        <v>14</v>
      </c>
      <c r="B2" s="200"/>
      <c r="C2" s="200"/>
      <c r="D2" s="200"/>
      <c r="E2" s="200"/>
      <c r="F2" s="200"/>
      <c r="G2" s="200"/>
    </row>
    <row r="3" spans="1:9" s="109" customFormat="1" ht="35.25" customHeight="1" x14ac:dyDescent="0.2">
      <c r="A3" s="201" t="s">
        <v>542</v>
      </c>
      <c r="B3" s="200"/>
      <c r="C3" s="200"/>
      <c r="D3" s="200"/>
      <c r="E3" s="200"/>
      <c r="F3" s="200"/>
      <c r="G3" s="200"/>
    </row>
    <row r="4" spans="1:9" s="109" customFormat="1" ht="5.25" customHeight="1" thickBot="1" x14ac:dyDescent="0.25"/>
    <row r="5" spans="1:9" ht="21" customHeight="1" x14ac:dyDescent="0.2">
      <c r="A5" s="211" t="s">
        <v>0</v>
      </c>
      <c r="B5" s="213" t="s">
        <v>543</v>
      </c>
      <c r="C5" s="215" t="s">
        <v>1</v>
      </c>
      <c r="D5" s="213" t="s">
        <v>501</v>
      </c>
      <c r="E5" s="217" t="s">
        <v>544</v>
      </c>
      <c r="F5" s="218"/>
      <c r="G5" s="219"/>
      <c r="H5" s="110"/>
    </row>
    <row r="6" spans="1:9" ht="15" x14ac:dyDescent="0.2">
      <c r="A6" s="212"/>
      <c r="B6" s="214"/>
      <c r="C6" s="214"/>
      <c r="D6" s="216"/>
      <c r="E6" s="112" t="s">
        <v>502</v>
      </c>
      <c r="F6" s="112" t="s">
        <v>503</v>
      </c>
      <c r="G6" s="113" t="s">
        <v>11</v>
      </c>
      <c r="H6" s="138"/>
    </row>
    <row r="7" spans="1:9" ht="15" x14ac:dyDescent="0.2">
      <c r="A7" s="114" t="s">
        <v>3</v>
      </c>
      <c r="B7" s="115">
        <f>'ABR18'!G7</f>
        <v>5830</v>
      </c>
      <c r="C7" s="115">
        <v>363</v>
      </c>
      <c r="D7" s="115">
        <v>476</v>
      </c>
      <c r="E7" s="116">
        <v>4873</v>
      </c>
      <c r="F7" s="115">
        <v>844</v>
      </c>
      <c r="G7" s="117">
        <f>SUM(E7:F7)</f>
        <v>5717</v>
      </c>
      <c r="H7" s="138"/>
    </row>
    <row r="8" spans="1:9" ht="15" x14ac:dyDescent="0.2">
      <c r="A8" s="114" t="s">
        <v>4</v>
      </c>
      <c r="B8" s="115">
        <f>'ABR18'!G8</f>
        <v>4527</v>
      </c>
      <c r="C8" s="115">
        <v>130</v>
      </c>
      <c r="D8" s="115">
        <v>68</v>
      </c>
      <c r="E8" s="116">
        <v>2187</v>
      </c>
      <c r="F8" s="115">
        <v>2402</v>
      </c>
      <c r="G8" s="117">
        <f t="shared" ref="G8:G14" si="0">SUM(E8:F8)</f>
        <v>4589</v>
      </c>
      <c r="H8" s="138"/>
    </row>
    <row r="9" spans="1:9" ht="15" x14ac:dyDescent="0.2">
      <c r="A9" s="114" t="s">
        <v>536</v>
      </c>
      <c r="B9" s="115">
        <f>'ABR18'!G9</f>
        <v>5201</v>
      </c>
      <c r="C9" s="115">
        <v>390</v>
      </c>
      <c r="D9" s="115">
        <v>140</v>
      </c>
      <c r="E9" s="116">
        <v>3313</v>
      </c>
      <c r="F9" s="115">
        <v>2138</v>
      </c>
      <c r="G9" s="117">
        <f t="shared" si="0"/>
        <v>5451</v>
      </c>
      <c r="H9" s="138"/>
    </row>
    <row r="10" spans="1:9" ht="15" x14ac:dyDescent="0.2">
      <c r="A10" s="114" t="s">
        <v>374</v>
      </c>
      <c r="B10" s="115">
        <f>'ABR18'!G10</f>
        <v>2443</v>
      </c>
      <c r="C10" s="115">
        <v>423</v>
      </c>
      <c r="D10" s="115">
        <v>381</v>
      </c>
      <c r="E10" s="116">
        <v>1838</v>
      </c>
      <c r="F10" s="115">
        <v>647</v>
      </c>
      <c r="G10" s="117">
        <f t="shared" si="0"/>
        <v>2485</v>
      </c>
      <c r="H10" s="138"/>
      <c r="I10" s="138"/>
    </row>
    <row r="11" spans="1:9" ht="15" x14ac:dyDescent="0.2">
      <c r="A11" s="114" t="s">
        <v>538</v>
      </c>
      <c r="B11" s="115">
        <f>'ABR18'!G11</f>
        <v>8073</v>
      </c>
      <c r="C11" s="115">
        <v>216</v>
      </c>
      <c r="D11" s="115">
        <v>194</v>
      </c>
      <c r="E11" s="116">
        <v>5048</v>
      </c>
      <c r="F11" s="115">
        <v>3047</v>
      </c>
      <c r="G11" s="117">
        <f t="shared" si="0"/>
        <v>8095</v>
      </c>
      <c r="H11" s="138"/>
    </row>
    <row r="12" spans="1:9" ht="15" x14ac:dyDescent="0.2">
      <c r="A12" s="114" t="s">
        <v>8</v>
      </c>
      <c r="B12" s="115">
        <f>'ABR18'!G12</f>
        <v>2340</v>
      </c>
      <c r="C12" s="115">
        <v>180</v>
      </c>
      <c r="D12" s="115">
        <v>81</v>
      </c>
      <c r="E12" s="116">
        <v>1278</v>
      </c>
      <c r="F12" s="115">
        <v>1161</v>
      </c>
      <c r="G12" s="117">
        <f t="shared" si="0"/>
        <v>2439</v>
      </c>
      <c r="H12" s="138"/>
      <c r="I12" s="138"/>
    </row>
    <row r="13" spans="1:9" ht="15" x14ac:dyDescent="0.2">
      <c r="A13" s="114" t="s">
        <v>9</v>
      </c>
      <c r="B13" s="115">
        <f>'ABR18'!G13</f>
        <v>2421</v>
      </c>
      <c r="C13" s="115">
        <v>87</v>
      </c>
      <c r="D13" s="115">
        <v>93</v>
      </c>
      <c r="E13" s="116">
        <v>2009</v>
      </c>
      <c r="F13" s="115">
        <v>406</v>
      </c>
      <c r="G13" s="117">
        <f t="shared" si="0"/>
        <v>2415</v>
      </c>
      <c r="H13" s="138"/>
    </row>
    <row r="14" spans="1:9" ht="15.75" thickBot="1" x14ac:dyDescent="0.25">
      <c r="A14" s="114" t="s">
        <v>217</v>
      </c>
      <c r="B14" s="115">
        <f>'ABR18'!G14</f>
        <v>2396</v>
      </c>
      <c r="C14" s="115">
        <v>457</v>
      </c>
      <c r="D14" s="115">
        <v>302</v>
      </c>
      <c r="E14" s="116">
        <v>1878</v>
      </c>
      <c r="F14" s="115">
        <v>673</v>
      </c>
      <c r="G14" s="117">
        <f t="shared" si="0"/>
        <v>2551</v>
      </c>
      <c r="H14" s="138"/>
      <c r="I14" s="138"/>
    </row>
    <row r="15" spans="1:9" ht="23.25" customHeight="1" thickBot="1" x14ac:dyDescent="0.25">
      <c r="A15" s="118" t="s">
        <v>11</v>
      </c>
      <c r="B15" s="119">
        <f>SUM(B7:B14)</f>
        <v>33231</v>
      </c>
      <c r="C15" s="119">
        <f>SUM(C7:C14)</f>
        <v>2246</v>
      </c>
      <c r="D15" s="119">
        <f>SUM(D7:D14)</f>
        <v>1735</v>
      </c>
      <c r="E15" s="119">
        <f>SUM(E7:E14)</f>
        <v>22424</v>
      </c>
      <c r="F15" s="119">
        <f>SUM(F7:F14)</f>
        <v>11318</v>
      </c>
      <c r="G15" s="120">
        <f>B15+C15-D15</f>
        <v>33742</v>
      </c>
      <c r="H15" s="138"/>
      <c r="I15" s="138"/>
    </row>
    <row r="16" spans="1:9" ht="3.75" customHeight="1" x14ac:dyDescent="0.2">
      <c r="A16" s="121"/>
      <c r="G16" s="141"/>
    </row>
    <row r="17" spans="1:9" s="109" customFormat="1" ht="15" customHeight="1" x14ac:dyDescent="0.2">
      <c r="A17" s="121" t="s">
        <v>504</v>
      </c>
    </row>
    <row r="18" spans="1:9" s="109" customFormat="1" ht="28.5" customHeight="1" x14ac:dyDescent="0.2">
      <c r="A18" s="121"/>
      <c r="I18" s="110"/>
    </row>
    <row r="42" spans="1:9" s="109" customFormat="1" ht="35.450000000000003" customHeight="1" x14ac:dyDescent="0.2">
      <c r="I42" s="110"/>
    </row>
    <row r="47" spans="1:9" s="109" customFormat="1" x14ac:dyDescent="0.2">
      <c r="B47" s="136"/>
      <c r="C47" s="136"/>
      <c r="D47" s="136"/>
      <c r="E47" s="136"/>
      <c r="F47" s="136"/>
      <c r="G47" s="136"/>
      <c r="I47" s="110"/>
    </row>
    <row r="48" spans="1:9" s="109" customFormat="1" ht="18" customHeight="1" x14ac:dyDescent="0.2">
      <c r="A48" s="136"/>
      <c r="I48" s="110"/>
    </row>
    <row r="50" spans="1:9" s="109" customFormat="1" ht="13.5" thickBot="1" x14ac:dyDescent="0.25">
      <c r="A50" s="137"/>
      <c r="B50" s="137"/>
      <c r="C50" s="137"/>
      <c r="D50" s="137"/>
      <c r="E50" s="137"/>
      <c r="F50" s="137"/>
      <c r="G50" s="137"/>
      <c r="I50" s="110"/>
    </row>
    <row r="51" spans="1:9" s="109" customFormat="1" ht="13.5" thickTop="1" x14ac:dyDescent="0.2">
      <c r="I51" s="11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zoomScaleNormal="100" zoomScaleSheetLayoutView="100" workbookViewId="0">
      <selection activeCell="E15" sqref="E15"/>
    </sheetView>
  </sheetViews>
  <sheetFormatPr defaultRowHeight="12.75" x14ac:dyDescent="0.2"/>
  <cols>
    <col min="1" max="1" width="15.7109375" style="109" customWidth="1"/>
    <col min="2" max="7" width="13.85546875" style="109" customWidth="1"/>
    <col min="8" max="8" width="3.7109375" style="109" customWidth="1"/>
    <col min="9" max="16384" width="9.140625" style="110"/>
  </cols>
  <sheetData>
    <row r="1" spans="1:9" s="109" customFormat="1" ht="19.5" customHeight="1" thickTop="1" x14ac:dyDescent="0.2">
      <c r="A1" s="199" t="s">
        <v>13</v>
      </c>
      <c r="B1" s="199"/>
      <c r="C1" s="199"/>
      <c r="D1" s="199"/>
      <c r="E1" s="199"/>
      <c r="F1" s="199"/>
      <c r="G1" s="199"/>
    </row>
    <row r="2" spans="1:9" s="109" customFormat="1" ht="19.5" customHeight="1" x14ac:dyDescent="0.2">
      <c r="A2" s="200" t="s">
        <v>14</v>
      </c>
      <c r="B2" s="200"/>
      <c r="C2" s="200"/>
      <c r="D2" s="200"/>
      <c r="E2" s="200"/>
      <c r="F2" s="200"/>
      <c r="G2" s="200"/>
    </row>
    <row r="3" spans="1:9" s="109" customFormat="1" ht="35.25" customHeight="1" x14ac:dyDescent="0.2">
      <c r="A3" s="201" t="s">
        <v>545</v>
      </c>
      <c r="B3" s="200"/>
      <c r="C3" s="200"/>
      <c r="D3" s="200"/>
      <c r="E3" s="200"/>
      <c r="F3" s="200"/>
      <c r="G3" s="200"/>
    </row>
    <row r="4" spans="1:9" s="109" customFormat="1" ht="5.25" customHeight="1" thickBot="1" x14ac:dyDescent="0.25"/>
    <row r="5" spans="1:9" ht="21" customHeight="1" x14ac:dyDescent="0.2">
      <c r="A5" s="211" t="s">
        <v>0</v>
      </c>
      <c r="B5" s="213" t="s">
        <v>546</v>
      </c>
      <c r="C5" s="215" t="s">
        <v>1</v>
      </c>
      <c r="D5" s="213" t="s">
        <v>501</v>
      </c>
      <c r="E5" s="217" t="s">
        <v>547</v>
      </c>
      <c r="F5" s="218"/>
      <c r="G5" s="219"/>
      <c r="H5" s="110"/>
    </row>
    <row r="6" spans="1:9" ht="15" x14ac:dyDescent="0.2">
      <c r="A6" s="212"/>
      <c r="B6" s="214"/>
      <c r="C6" s="214"/>
      <c r="D6" s="216"/>
      <c r="E6" s="112" t="s">
        <v>502</v>
      </c>
      <c r="F6" s="112" t="s">
        <v>503</v>
      </c>
      <c r="G6" s="113" t="s">
        <v>11</v>
      </c>
      <c r="H6" s="138"/>
    </row>
    <row r="7" spans="1:9" ht="15" x14ac:dyDescent="0.2">
      <c r="A7" s="114" t="s">
        <v>3</v>
      </c>
      <c r="B7" s="115">
        <v>5717</v>
      </c>
      <c r="C7" s="115">
        <v>375</v>
      </c>
      <c r="D7" s="115">
        <v>602</v>
      </c>
      <c r="E7" s="116">
        <v>4647</v>
      </c>
      <c r="F7" s="115">
        <v>843</v>
      </c>
      <c r="G7" s="117">
        <f>SUM(E7:F7)</f>
        <v>5490</v>
      </c>
      <c r="H7" s="138"/>
    </row>
    <row r="8" spans="1:9" ht="15" x14ac:dyDescent="0.2">
      <c r="A8" s="114" t="s">
        <v>4</v>
      </c>
      <c r="B8" s="115">
        <v>4589</v>
      </c>
      <c r="C8" s="115">
        <v>135</v>
      </c>
      <c r="D8" s="115">
        <v>54</v>
      </c>
      <c r="E8" s="116">
        <v>2273</v>
      </c>
      <c r="F8" s="115">
        <v>2397</v>
      </c>
      <c r="G8" s="117">
        <f t="shared" ref="G8:G14" si="0">SUM(E8:F8)</f>
        <v>4670</v>
      </c>
      <c r="H8" s="138"/>
    </row>
    <row r="9" spans="1:9" ht="15" x14ac:dyDescent="0.2">
      <c r="A9" s="114" t="s">
        <v>5</v>
      </c>
      <c r="B9" s="115">
        <v>5451</v>
      </c>
      <c r="C9" s="115">
        <v>383</v>
      </c>
      <c r="D9" s="115">
        <v>56</v>
      </c>
      <c r="E9" s="116">
        <v>3641</v>
      </c>
      <c r="F9" s="115">
        <v>2137</v>
      </c>
      <c r="G9" s="117">
        <f t="shared" si="0"/>
        <v>5778</v>
      </c>
      <c r="H9" s="138"/>
    </row>
    <row r="10" spans="1:9" ht="15" x14ac:dyDescent="0.2">
      <c r="A10" s="114" t="s">
        <v>374</v>
      </c>
      <c r="B10" s="115">
        <v>2485</v>
      </c>
      <c r="C10" s="115">
        <v>410</v>
      </c>
      <c r="D10" s="115">
        <v>346</v>
      </c>
      <c r="E10" s="116">
        <v>1891</v>
      </c>
      <c r="F10" s="115">
        <v>658</v>
      </c>
      <c r="G10" s="117">
        <f t="shared" si="0"/>
        <v>2549</v>
      </c>
      <c r="H10" s="138"/>
      <c r="I10" s="138"/>
    </row>
    <row r="11" spans="1:9" ht="15" x14ac:dyDescent="0.2">
      <c r="A11" s="114" t="s">
        <v>71</v>
      </c>
      <c r="B11" s="115">
        <v>8095</v>
      </c>
      <c r="C11" s="115">
        <v>332</v>
      </c>
      <c r="D11" s="115">
        <v>189</v>
      </c>
      <c r="E11" s="116">
        <v>5186</v>
      </c>
      <c r="F11" s="115">
        <v>3052</v>
      </c>
      <c r="G11" s="117">
        <f t="shared" si="0"/>
        <v>8238</v>
      </c>
      <c r="H11" s="138"/>
    </row>
    <row r="12" spans="1:9" ht="15" x14ac:dyDescent="0.2">
      <c r="A12" s="114" t="s">
        <v>8</v>
      </c>
      <c r="B12" s="115">
        <v>2439</v>
      </c>
      <c r="C12" s="115">
        <v>322</v>
      </c>
      <c r="D12" s="115">
        <v>106</v>
      </c>
      <c r="E12" s="116">
        <v>1481</v>
      </c>
      <c r="F12" s="115">
        <v>1174</v>
      </c>
      <c r="G12" s="117">
        <f t="shared" si="0"/>
        <v>2655</v>
      </c>
      <c r="H12" s="138"/>
      <c r="I12" s="138"/>
    </row>
    <row r="13" spans="1:9" ht="15" x14ac:dyDescent="0.2">
      <c r="A13" s="114" t="s">
        <v>9</v>
      </c>
      <c r="B13" s="115">
        <v>2415</v>
      </c>
      <c r="C13" s="115">
        <v>143</v>
      </c>
      <c r="D13" s="115">
        <v>125</v>
      </c>
      <c r="E13" s="116">
        <v>2029</v>
      </c>
      <c r="F13" s="115">
        <v>404</v>
      </c>
      <c r="G13" s="117">
        <f t="shared" si="0"/>
        <v>2433</v>
      </c>
      <c r="H13" s="138"/>
    </row>
    <row r="14" spans="1:9" ht="15.75" thickBot="1" x14ac:dyDescent="0.25">
      <c r="A14" s="114" t="s">
        <v>217</v>
      </c>
      <c r="B14" s="115">
        <v>2551</v>
      </c>
      <c r="C14" s="115">
        <v>429</v>
      </c>
      <c r="D14" s="115">
        <v>236</v>
      </c>
      <c r="E14" s="116">
        <v>1930</v>
      </c>
      <c r="F14" s="115">
        <v>814</v>
      </c>
      <c r="G14" s="117">
        <f t="shared" si="0"/>
        <v>2744</v>
      </c>
      <c r="H14" s="138"/>
      <c r="I14" s="138"/>
    </row>
    <row r="15" spans="1:9" ht="23.25" customHeight="1" thickBot="1" x14ac:dyDescent="0.25">
      <c r="A15" s="118" t="s">
        <v>11</v>
      </c>
      <c r="B15" s="119">
        <f>SUM(B7:B14)</f>
        <v>33742</v>
      </c>
      <c r="C15" s="119">
        <f t="shared" ref="C15:F15" si="1">SUM(C7:C14)</f>
        <v>2529</v>
      </c>
      <c r="D15" s="119">
        <f t="shared" si="1"/>
        <v>1714</v>
      </c>
      <c r="E15" s="119">
        <f t="shared" si="1"/>
        <v>23078</v>
      </c>
      <c r="F15" s="119">
        <f t="shared" si="1"/>
        <v>11479</v>
      </c>
      <c r="G15" s="120">
        <f>B15+C15-D15</f>
        <v>34557</v>
      </c>
      <c r="H15" s="138"/>
      <c r="I15" s="138"/>
    </row>
    <row r="16" spans="1:9" ht="3.75" customHeight="1" x14ac:dyDescent="0.2">
      <c r="A16" s="121"/>
      <c r="G16" s="141"/>
    </row>
    <row r="17" spans="1:9" s="109" customFormat="1" ht="15" customHeight="1" x14ac:dyDescent="0.2">
      <c r="A17" s="121" t="s">
        <v>504</v>
      </c>
    </row>
    <row r="18" spans="1:9" s="109" customFormat="1" ht="28.5" customHeight="1" x14ac:dyDescent="0.2">
      <c r="A18" s="121"/>
      <c r="I18" s="110"/>
    </row>
    <row r="42" spans="1:9" s="109" customFormat="1" ht="35.450000000000003" customHeight="1" x14ac:dyDescent="0.2">
      <c r="I42" s="110"/>
    </row>
    <row r="47" spans="1:9" s="109" customFormat="1" x14ac:dyDescent="0.2">
      <c r="B47" s="136"/>
      <c r="C47" s="136"/>
      <c r="D47" s="136"/>
      <c r="E47" s="136"/>
      <c r="F47" s="136"/>
      <c r="G47" s="136"/>
      <c r="I47" s="110"/>
    </row>
    <row r="48" spans="1:9" s="109" customFormat="1" ht="18" customHeight="1" x14ac:dyDescent="0.2">
      <c r="A48" s="136"/>
      <c r="I48" s="110"/>
    </row>
    <row r="50" spans="1:9" s="109" customFormat="1" ht="13.5" thickBot="1" x14ac:dyDescent="0.25">
      <c r="A50" s="137"/>
      <c r="B50" s="137"/>
      <c r="C50" s="137"/>
      <c r="D50" s="137"/>
      <c r="E50" s="137"/>
      <c r="F50" s="137"/>
      <c r="G50" s="137"/>
      <c r="I50" s="110"/>
    </row>
    <row r="51" spans="1:9" s="109" customFormat="1" ht="13.5" thickTop="1" x14ac:dyDescent="0.2">
      <c r="I51" s="11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tabSelected="1" zoomScaleNormal="100" workbookViewId="0">
      <selection activeCell="E14" sqref="E14"/>
    </sheetView>
  </sheetViews>
  <sheetFormatPr defaultRowHeight="12.75" x14ac:dyDescent="0.2"/>
  <cols>
    <col min="1" max="1" width="15.7109375" style="109" customWidth="1"/>
    <col min="2" max="7" width="13.85546875" style="109" customWidth="1"/>
    <col min="8" max="8" width="4.140625" style="109" customWidth="1"/>
    <col min="9" max="16384" width="9.140625" style="109"/>
  </cols>
  <sheetData>
    <row r="1" spans="1:9" ht="29.25" customHeight="1" thickTop="1" x14ac:dyDescent="0.2">
      <c r="A1" s="199" t="s">
        <v>13</v>
      </c>
      <c r="B1" s="199"/>
      <c r="C1" s="199"/>
      <c r="D1" s="199"/>
      <c r="E1" s="199"/>
      <c r="F1" s="199"/>
      <c r="G1" s="199"/>
    </row>
    <row r="2" spans="1:9" ht="23.25" customHeight="1" x14ac:dyDescent="0.2">
      <c r="A2" s="200" t="s">
        <v>14</v>
      </c>
      <c r="B2" s="200"/>
      <c r="C2" s="200"/>
      <c r="D2" s="200"/>
      <c r="E2" s="200"/>
      <c r="F2" s="200"/>
      <c r="G2" s="200"/>
    </row>
    <row r="3" spans="1:9" ht="35.25" customHeight="1" x14ac:dyDescent="0.2">
      <c r="A3" s="201" t="s">
        <v>552</v>
      </c>
      <c r="B3" s="200"/>
      <c r="C3" s="200"/>
      <c r="D3" s="200"/>
      <c r="E3" s="200"/>
      <c r="F3" s="200"/>
      <c r="G3" s="200"/>
    </row>
    <row r="4" spans="1:9" ht="13.9" customHeight="1" thickBot="1" x14ac:dyDescent="0.25"/>
    <row r="5" spans="1:9" s="110" customFormat="1" ht="21" customHeight="1" x14ac:dyDescent="0.2">
      <c r="A5" s="211" t="s">
        <v>0</v>
      </c>
      <c r="B5" s="213" t="s">
        <v>553</v>
      </c>
      <c r="C5" s="215" t="s">
        <v>1</v>
      </c>
      <c r="D5" s="213" t="s">
        <v>506</v>
      </c>
      <c r="E5" s="217" t="s">
        <v>547</v>
      </c>
      <c r="F5" s="218"/>
      <c r="G5" s="219"/>
    </row>
    <row r="6" spans="1:9" s="110" customFormat="1" ht="15" x14ac:dyDescent="0.2">
      <c r="A6" s="212"/>
      <c r="B6" s="214"/>
      <c r="C6" s="214"/>
      <c r="D6" s="216"/>
      <c r="E6" s="112" t="s">
        <v>502</v>
      </c>
      <c r="F6" s="112" t="s">
        <v>503</v>
      </c>
      <c r="G6" s="113" t="s">
        <v>11</v>
      </c>
    </row>
    <row r="7" spans="1:9" s="110" customFormat="1" ht="15" x14ac:dyDescent="0.2">
      <c r="A7" s="114" t="s">
        <v>3</v>
      </c>
      <c r="B7" s="115">
        <f>'DEZ17'!G7</f>
        <v>5617</v>
      </c>
      <c r="C7" s="115">
        <f>'JAN18'!C7+'FEV18'!C7+'MAR18'!C7+'ABR18'!C7+'MAI18'!C7+'JUN18'!C7</f>
        <v>1791</v>
      </c>
      <c r="D7" s="115">
        <f>'JAN18'!D7+'FEV18'!D7+'MAR18'!D7+'ABR18'!D7+'MAI18'!D7+'JUN18'!D7</f>
        <v>1918</v>
      </c>
      <c r="E7" s="116">
        <f>'JUN18'!E7</f>
        <v>4647</v>
      </c>
      <c r="F7" s="116">
        <f>'JUN18'!F7</f>
        <v>843</v>
      </c>
      <c r="G7" s="117">
        <f t="shared" ref="G7:G14" si="0">B7+C7-D7</f>
        <v>5490</v>
      </c>
      <c r="H7" s="138"/>
    </row>
    <row r="8" spans="1:9" s="110" customFormat="1" ht="15" x14ac:dyDescent="0.2">
      <c r="A8" s="114" t="s">
        <v>4</v>
      </c>
      <c r="B8" s="115">
        <f>'DEZ17'!G8</f>
        <v>4255</v>
      </c>
      <c r="C8" s="115">
        <f>'JAN18'!C8+'FEV18'!C8+'MAR18'!C8+'ABR18'!C8+'MAI18'!C8+'JUN18'!C8</f>
        <v>685</v>
      </c>
      <c r="D8" s="115">
        <f>'JAN18'!D8+'FEV18'!D8+'MAR18'!D8+'ABR18'!D8+'MAI18'!D8+'JUN18'!D8</f>
        <v>270</v>
      </c>
      <c r="E8" s="116">
        <f>'JUN18'!E8</f>
        <v>2273</v>
      </c>
      <c r="F8" s="116">
        <f>'JUN18'!F8</f>
        <v>2397</v>
      </c>
      <c r="G8" s="117">
        <f t="shared" si="0"/>
        <v>4670</v>
      </c>
      <c r="H8" s="138"/>
    </row>
    <row r="9" spans="1:9" s="110" customFormat="1" ht="15" x14ac:dyDescent="0.2">
      <c r="A9" s="114" t="s">
        <v>341</v>
      </c>
      <c r="B9" s="115">
        <f>'DEZ17'!G9</f>
        <v>4272</v>
      </c>
      <c r="C9" s="115">
        <f>'JAN18'!C9+'FEV18'!C9+'MAR18'!C9+'ABR18'!C9+'MAI18'!C9+'JUN18'!C9</f>
        <v>1928</v>
      </c>
      <c r="D9" s="115">
        <f>'JAN18'!D9+'FEV18'!D9+'MAR18'!D9+'ABR18'!D9+'MAI18'!D9+'JUN18'!D9</f>
        <v>412</v>
      </c>
      <c r="E9" s="116">
        <f>'JUN18'!E9</f>
        <v>3641</v>
      </c>
      <c r="F9" s="116">
        <f>'JUN18'!F9</f>
        <v>2137</v>
      </c>
      <c r="G9" s="117">
        <f t="shared" si="0"/>
        <v>5788</v>
      </c>
      <c r="H9" s="138"/>
    </row>
    <row r="10" spans="1:9" s="110" customFormat="1" ht="15" x14ac:dyDescent="0.2">
      <c r="A10" s="114" t="s">
        <v>374</v>
      </c>
      <c r="B10" s="115">
        <f>'DEZ17'!G10</f>
        <v>2218</v>
      </c>
      <c r="C10" s="115">
        <f>'JAN18'!C10+'FEV18'!C10+'MAR18'!C10+'ABR18'!C10+'MAI18'!C10+'JUN18'!C10</f>
        <v>1995</v>
      </c>
      <c r="D10" s="115">
        <f>'JAN18'!D10+'FEV18'!D10+'MAR18'!D10+'ABR18'!D10+'MAI18'!D10+'JUN18'!D10</f>
        <v>1664</v>
      </c>
      <c r="E10" s="116">
        <f>'JUN18'!E10</f>
        <v>1891</v>
      </c>
      <c r="F10" s="116">
        <f>'JUN18'!F10</f>
        <v>658</v>
      </c>
      <c r="G10" s="117">
        <f t="shared" si="0"/>
        <v>2549</v>
      </c>
      <c r="H10" s="138"/>
    </row>
    <row r="11" spans="1:9" s="110" customFormat="1" ht="15" x14ac:dyDescent="0.2">
      <c r="A11" s="114" t="s">
        <v>297</v>
      </c>
      <c r="B11" s="115">
        <f>'DEZ17'!G11</f>
        <v>7342</v>
      </c>
      <c r="C11" s="115">
        <f>'JAN18'!C11+'FEV18'!C11+'MAR18'!C11+'ABR18'!C11+'MAI18'!C11+'JUN18'!C11</f>
        <v>1637</v>
      </c>
      <c r="D11" s="115">
        <f>'JAN18'!D11+'FEV18'!D11+'MAR18'!D11+'ABR18'!D11+'MAI18'!D11+'JUN18'!D11</f>
        <v>737</v>
      </c>
      <c r="E11" s="116">
        <f>'JUN18'!E11</f>
        <v>5186</v>
      </c>
      <c r="F11" s="116">
        <f>'JUN18'!F11</f>
        <v>3052</v>
      </c>
      <c r="G11" s="117">
        <f t="shared" si="0"/>
        <v>8242</v>
      </c>
      <c r="H11" s="138"/>
    </row>
    <row r="12" spans="1:9" s="110" customFormat="1" ht="15" x14ac:dyDescent="0.2">
      <c r="A12" s="114" t="s">
        <v>8</v>
      </c>
      <c r="B12" s="115">
        <f>'DEZ17'!G12</f>
        <v>1799</v>
      </c>
      <c r="C12" s="115">
        <f>'JAN18'!C12+'FEV18'!C12+'MAR18'!C12+'ABR18'!C12+'MAI18'!C12+'JUN18'!C12</f>
        <v>1375</v>
      </c>
      <c r="D12" s="115">
        <f>'JAN18'!D12+'FEV18'!D12+'MAR18'!D12+'ABR18'!D12+'MAI18'!D12+'JUN18'!D12</f>
        <v>539</v>
      </c>
      <c r="E12" s="116">
        <f>'JUN18'!E12</f>
        <v>1481</v>
      </c>
      <c r="F12" s="116">
        <f>'JUN18'!F12</f>
        <v>1174</v>
      </c>
      <c r="G12" s="117">
        <f t="shared" si="0"/>
        <v>2635</v>
      </c>
      <c r="H12" s="138"/>
      <c r="I12" s="138"/>
    </row>
    <row r="13" spans="1:9" s="110" customFormat="1" ht="15" x14ac:dyDescent="0.2">
      <c r="A13" s="114" t="s">
        <v>554</v>
      </c>
      <c r="B13" s="115">
        <f>'DEZ17'!G13</f>
        <v>2119</v>
      </c>
      <c r="C13" s="115">
        <f>'JAN18'!C13+'FEV18'!C13+'MAR18'!C13+'ABR18'!C13+'MAI18'!C13+'JUN18'!C13</f>
        <v>744</v>
      </c>
      <c r="D13" s="115">
        <f>'JAN18'!D13+'FEV18'!D13+'MAR18'!D13+'ABR18'!D13+'MAI18'!D13+'JUN18'!D13</f>
        <v>430</v>
      </c>
      <c r="E13" s="116">
        <f>'JUN18'!E13</f>
        <v>2029</v>
      </c>
      <c r="F13" s="116">
        <f>'JUN18'!F13</f>
        <v>404</v>
      </c>
      <c r="G13" s="117">
        <f t="shared" si="0"/>
        <v>2433</v>
      </c>
      <c r="H13" s="138"/>
    </row>
    <row r="14" spans="1:9" s="110" customFormat="1" ht="15.75" thickBot="1" x14ac:dyDescent="0.25">
      <c r="A14" s="114" t="s">
        <v>217</v>
      </c>
      <c r="B14" s="115">
        <f>'DEZ17'!G14</f>
        <v>2710</v>
      </c>
      <c r="C14" s="115">
        <f>'JAN18'!C14+'FEV18'!C14+'MAR18'!C14+'ABR18'!C14+'MAI18'!C14+'JUN18'!C14</f>
        <v>1349</v>
      </c>
      <c r="D14" s="115">
        <f>'JAN18'!D14+'FEV18'!D14+'MAR18'!D14+'ABR18'!D14+'MAI18'!D14+'JUN18'!D14</f>
        <v>1314</v>
      </c>
      <c r="E14" s="116">
        <f>'JUN18'!E14</f>
        <v>1930</v>
      </c>
      <c r="F14" s="116">
        <f>'JUN18'!F14</f>
        <v>814</v>
      </c>
      <c r="G14" s="117">
        <f t="shared" si="0"/>
        <v>2745</v>
      </c>
      <c r="H14" s="138"/>
    </row>
    <row r="15" spans="1:9" s="110" customFormat="1" ht="23.25" customHeight="1" thickBot="1" x14ac:dyDescent="0.25">
      <c r="A15" s="118" t="s">
        <v>11</v>
      </c>
      <c r="B15" s="119">
        <f t="shared" ref="B15:F15" si="1">SUM(B7:B14)</f>
        <v>30332</v>
      </c>
      <c r="C15" s="119">
        <f t="shared" si="1"/>
        <v>11504</v>
      </c>
      <c r="D15" s="119">
        <f t="shared" si="1"/>
        <v>7284</v>
      </c>
      <c r="E15" s="119">
        <f t="shared" si="1"/>
        <v>23078</v>
      </c>
      <c r="F15" s="119">
        <f t="shared" si="1"/>
        <v>11479</v>
      </c>
      <c r="G15" s="120">
        <f>B15+C15-D15</f>
        <v>34552</v>
      </c>
      <c r="H15" s="138"/>
    </row>
    <row r="16" spans="1:9" s="110" customFormat="1" ht="15" customHeight="1" x14ac:dyDescent="0.2">
      <c r="A16" s="121" t="s">
        <v>517</v>
      </c>
      <c r="B16" s="109"/>
      <c r="C16" s="109"/>
      <c r="D16" s="109"/>
      <c r="E16" s="109"/>
      <c r="F16" s="109"/>
      <c r="G16" s="109"/>
      <c r="H16" s="109"/>
    </row>
    <row r="17" spans="1:1" ht="18" customHeight="1" x14ac:dyDescent="0.2">
      <c r="A17" s="121"/>
    </row>
    <row r="18" spans="1:1" ht="18" customHeight="1" x14ac:dyDescent="0.2">
      <c r="A18" s="121" t="s">
        <v>504</v>
      </c>
    </row>
    <row r="42" spans="1:7" ht="35.450000000000003" customHeight="1" x14ac:dyDescent="0.2"/>
    <row r="47" spans="1:7" x14ac:dyDescent="0.2">
      <c r="B47" s="136"/>
      <c r="C47" s="136"/>
      <c r="D47" s="136"/>
      <c r="E47" s="136"/>
      <c r="F47" s="136"/>
      <c r="G47" s="136"/>
    </row>
    <row r="48" spans="1:7" x14ac:dyDescent="0.2">
      <c r="A48" s="136"/>
    </row>
    <row r="52" spans="1:7" x14ac:dyDescent="0.2">
      <c r="B52" s="136"/>
      <c r="C52" s="136"/>
      <c r="D52" s="136"/>
      <c r="E52" s="136"/>
      <c r="F52" s="136"/>
      <c r="G52" s="136"/>
    </row>
    <row r="53" spans="1:7" ht="13.5" thickBot="1" x14ac:dyDescent="0.25">
      <c r="A53" s="137"/>
      <c r="B53" s="137"/>
      <c r="C53" s="137"/>
      <c r="D53" s="137"/>
      <c r="E53" s="137"/>
      <c r="F53" s="137"/>
      <c r="G53" s="137"/>
    </row>
    <row r="54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zoomScaleNormal="100" zoomScaleSheetLayoutView="100" workbookViewId="0">
      <selection activeCell="E7" sqref="E7"/>
    </sheetView>
  </sheetViews>
  <sheetFormatPr defaultRowHeight="12.75" x14ac:dyDescent="0.2"/>
  <cols>
    <col min="1" max="1" width="15.7109375" style="109" customWidth="1"/>
    <col min="2" max="7" width="13.85546875" style="109" customWidth="1"/>
    <col min="8" max="8" width="3.7109375" style="109" customWidth="1"/>
    <col min="9" max="16384" width="9.140625" style="110"/>
  </cols>
  <sheetData>
    <row r="1" spans="1:9" s="109" customFormat="1" ht="19.5" customHeight="1" thickTop="1" x14ac:dyDescent="0.2">
      <c r="A1" s="199" t="s">
        <v>13</v>
      </c>
      <c r="B1" s="199"/>
      <c r="C1" s="199"/>
      <c r="D1" s="199"/>
      <c r="E1" s="199"/>
      <c r="F1" s="199"/>
      <c r="G1" s="199"/>
    </row>
    <row r="2" spans="1:9" s="109" customFormat="1" ht="19.5" customHeight="1" x14ac:dyDescent="0.2">
      <c r="A2" s="200" t="s">
        <v>14</v>
      </c>
      <c r="B2" s="200"/>
      <c r="C2" s="200"/>
      <c r="D2" s="200"/>
      <c r="E2" s="200"/>
      <c r="F2" s="200"/>
      <c r="G2" s="200"/>
    </row>
    <row r="3" spans="1:9" s="109" customFormat="1" ht="35.25" customHeight="1" x14ac:dyDescent="0.2">
      <c r="A3" s="201" t="s">
        <v>548</v>
      </c>
      <c r="B3" s="200"/>
      <c r="C3" s="200"/>
      <c r="D3" s="200"/>
      <c r="E3" s="200"/>
      <c r="F3" s="200"/>
      <c r="G3" s="200"/>
    </row>
    <row r="4" spans="1:9" s="109" customFormat="1" ht="5.25" customHeight="1" thickBot="1" x14ac:dyDescent="0.25"/>
    <row r="5" spans="1:9" ht="21" customHeight="1" x14ac:dyDescent="0.2">
      <c r="A5" s="211" t="s">
        <v>0</v>
      </c>
      <c r="B5" s="213" t="s">
        <v>549</v>
      </c>
      <c r="C5" s="215" t="s">
        <v>1</v>
      </c>
      <c r="D5" s="213" t="s">
        <v>501</v>
      </c>
      <c r="E5" s="217" t="s">
        <v>550</v>
      </c>
      <c r="F5" s="218"/>
      <c r="G5" s="219"/>
      <c r="H5" s="110"/>
    </row>
    <row r="6" spans="1:9" ht="15" x14ac:dyDescent="0.2">
      <c r="A6" s="212"/>
      <c r="B6" s="214"/>
      <c r="C6" s="214"/>
      <c r="D6" s="216"/>
      <c r="E6" s="112" t="s">
        <v>502</v>
      </c>
      <c r="F6" s="112" t="s">
        <v>503</v>
      </c>
      <c r="G6" s="113" t="s">
        <v>11</v>
      </c>
      <c r="H6" s="138"/>
    </row>
    <row r="7" spans="1:9" ht="15" x14ac:dyDescent="0.2">
      <c r="A7" s="114" t="s">
        <v>3</v>
      </c>
      <c r="B7" s="115">
        <v>5490</v>
      </c>
      <c r="C7" s="115">
        <v>189</v>
      </c>
      <c r="D7" s="115">
        <v>391</v>
      </c>
      <c r="E7" s="116">
        <v>4445</v>
      </c>
      <c r="F7" s="115">
        <v>843</v>
      </c>
      <c r="G7" s="117">
        <f>SUM(E7:F7)</f>
        <v>5288</v>
      </c>
      <c r="H7" s="138"/>
    </row>
    <row r="8" spans="1:9" ht="15" x14ac:dyDescent="0.2">
      <c r="A8" s="114" t="s">
        <v>4</v>
      </c>
      <c r="B8" s="115">
        <v>4670</v>
      </c>
      <c r="C8" s="115">
        <v>109</v>
      </c>
      <c r="D8" s="115">
        <v>42</v>
      </c>
      <c r="E8" s="116">
        <v>2340</v>
      </c>
      <c r="F8" s="115">
        <v>2397</v>
      </c>
      <c r="G8" s="117">
        <f t="shared" ref="G8:G14" si="0">SUM(E8:F8)</f>
        <v>4737</v>
      </c>
      <c r="H8" s="138"/>
    </row>
    <row r="9" spans="1:9" ht="15" x14ac:dyDescent="0.2">
      <c r="A9" s="114" t="s">
        <v>5</v>
      </c>
      <c r="B9" s="115">
        <v>5778</v>
      </c>
      <c r="C9" s="115">
        <v>58</v>
      </c>
      <c r="D9" s="115">
        <v>75</v>
      </c>
      <c r="E9" s="116">
        <v>3624</v>
      </c>
      <c r="F9" s="115">
        <v>2137</v>
      </c>
      <c r="G9" s="117">
        <f t="shared" si="0"/>
        <v>5761</v>
      </c>
      <c r="H9" s="138"/>
    </row>
    <row r="10" spans="1:9" ht="15" x14ac:dyDescent="0.2">
      <c r="A10" s="114" t="s">
        <v>374</v>
      </c>
      <c r="B10" s="115">
        <v>2549</v>
      </c>
      <c r="C10" s="115">
        <v>430</v>
      </c>
      <c r="D10" s="115">
        <v>364</v>
      </c>
      <c r="E10" s="116">
        <v>1950</v>
      </c>
      <c r="F10" s="115">
        <v>665</v>
      </c>
      <c r="G10" s="117">
        <f t="shared" si="0"/>
        <v>2615</v>
      </c>
      <c r="H10" s="138"/>
      <c r="I10" s="138"/>
    </row>
    <row r="11" spans="1:9" ht="15" x14ac:dyDescent="0.2">
      <c r="A11" s="114" t="s">
        <v>71</v>
      </c>
      <c r="B11" s="115">
        <v>8238</v>
      </c>
      <c r="C11" s="115">
        <v>203</v>
      </c>
      <c r="D11" s="115">
        <v>104</v>
      </c>
      <c r="E11" s="116">
        <v>5283</v>
      </c>
      <c r="F11" s="115">
        <v>3054</v>
      </c>
      <c r="G11" s="117">
        <f t="shared" si="0"/>
        <v>8337</v>
      </c>
      <c r="H11" s="138"/>
    </row>
    <row r="12" spans="1:9" ht="15" x14ac:dyDescent="0.2">
      <c r="A12" s="114" t="s">
        <v>8</v>
      </c>
      <c r="B12" s="115">
        <v>2655</v>
      </c>
      <c r="C12" s="115">
        <v>174</v>
      </c>
      <c r="D12" s="115">
        <v>97</v>
      </c>
      <c r="E12" s="116">
        <v>1515</v>
      </c>
      <c r="F12" s="115">
        <v>1217</v>
      </c>
      <c r="G12" s="117">
        <f t="shared" si="0"/>
        <v>2732</v>
      </c>
      <c r="H12" s="138"/>
      <c r="I12" s="138"/>
    </row>
    <row r="13" spans="1:9" ht="15" x14ac:dyDescent="0.2">
      <c r="A13" s="114" t="s">
        <v>9</v>
      </c>
      <c r="B13" s="115">
        <v>2433</v>
      </c>
      <c r="C13" s="115">
        <v>230</v>
      </c>
      <c r="D13" s="115">
        <v>181</v>
      </c>
      <c r="E13" s="116">
        <v>2079</v>
      </c>
      <c r="F13" s="115">
        <v>403</v>
      </c>
      <c r="G13" s="117">
        <f t="shared" si="0"/>
        <v>2482</v>
      </c>
      <c r="H13" s="138"/>
    </row>
    <row r="14" spans="1:9" ht="15.75" thickBot="1" x14ac:dyDescent="0.25">
      <c r="A14" s="114" t="s">
        <v>217</v>
      </c>
      <c r="B14" s="115">
        <v>2743</v>
      </c>
      <c r="C14" s="115">
        <v>174</v>
      </c>
      <c r="D14" s="115">
        <v>92</v>
      </c>
      <c r="E14" s="116">
        <v>1994</v>
      </c>
      <c r="F14" s="115">
        <v>831</v>
      </c>
      <c r="G14" s="117">
        <f t="shared" si="0"/>
        <v>2825</v>
      </c>
      <c r="H14" s="138"/>
      <c r="I14" s="138"/>
    </row>
    <row r="15" spans="1:9" ht="23.25" customHeight="1" thickBot="1" x14ac:dyDescent="0.25">
      <c r="A15" s="118" t="s">
        <v>11</v>
      </c>
      <c r="B15" s="119">
        <f>SUM(B7:B14)</f>
        <v>34556</v>
      </c>
      <c r="C15" s="119">
        <f t="shared" ref="C15:F15" si="1">SUM(C7:C14)</f>
        <v>1567</v>
      </c>
      <c r="D15" s="119">
        <f t="shared" si="1"/>
        <v>1346</v>
      </c>
      <c r="E15" s="119">
        <f t="shared" si="1"/>
        <v>23230</v>
      </c>
      <c r="F15" s="119">
        <f t="shared" si="1"/>
        <v>11547</v>
      </c>
      <c r="G15" s="120">
        <f>B15+C15-D15</f>
        <v>34777</v>
      </c>
      <c r="H15" s="138"/>
      <c r="I15" s="138"/>
    </row>
    <row r="16" spans="1:9" ht="3.75" customHeight="1" x14ac:dyDescent="0.2">
      <c r="A16" s="121"/>
      <c r="G16" s="141"/>
    </row>
    <row r="17" spans="1:9" s="109" customFormat="1" ht="15" customHeight="1" x14ac:dyDescent="0.2">
      <c r="A17" s="121" t="s">
        <v>504</v>
      </c>
    </row>
    <row r="18" spans="1:9" s="109" customFormat="1" ht="28.5" customHeight="1" x14ac:dyDescent="0.2">
      <c r="A18" s="121"/>
      <c r="I18" s="110"/>
    </row>
    <row r="42" spans="1:9" s="109" customFormat="1" ht="35.450000000000003" customHeight="1" x14ac:dyDescent="0.2">
      <c r="I42" s="110"/>
    </row>
    <row r="47" spans="1:9" s="109" customFormat="1" x14ac:dyDescent="0.2">
      <c r="B47" s="136"/>
      <c r="C47" s="136"/>
      <c r="D47" s="136"/>
      <c r="E47" s="136"/>
      <c r="F47" s="136"/>
      <c r="G47" s="136"/>
      <c r="I47" s="110"/>
    </row>
    <row r="48" spans="1:9" s="109" customFormat="1" ht="18" customHeight="1" x14ac:dyDescent="0.2">
      <c r="A48" s="136"/>
      <c r="I48" s="110"/>
    </row>
    <row r="50" spans="1:9" s="109" customFormat="1" ht="13.5" thickBot="1" x14ac:dyDescent="0.25">
      <c r="A50" s="137"/>
      <c r="B50" s="137"/>
      <c r="C50" s="137"/>
      <c r="D50" s="137"/>
      <c r="E50" s="137"/>
      <c r="F50" s="137"/>
      <c r="G50" s="137"/>
      <c r="I50" s="110"/>
    </row>
    <row r="51" spans="1:9" s="109" customFormat="1" ht="13.5" thickTop="1" x14ac:dyDescent="0.2">
      <c r="I51" s="11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57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58</v>
      </c>
      <c r="D6" s="8" t="s">
        <v>1</v>
      </c>
      <c r="E6" s="8" t="s">
        <v>2</v>
      </c>
      <c r="F6" s="14" t="s">
        <v>61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124</v>
      </c>
      <c r="D8" s="1">
        <v>168</v>
      </c>
      <c r="E8" s="1">
        <v>194</v>
      </c>
      <c r="F8" s="3">
        <f>C8+D8-E8</f>
        <v>98</v>
      </c>
    </row>
    <row r="9" spans="2:6" ht="15" x14ac:dyDescent="0.2">
      <c r="B9" s="2" t="s">
        <v>4</v>
      </c>
      <c r="C9" s="1">
        <v>946</v>
      </c>
      <c r="D9" s="1">
        <v>171</v>
      </c>
      <c r="E9" s="1">
        <v>126</v>
      </c>
      <c r="F9" s="3">
        <f t="shared" ref="F9:F14" si="0">C9+D9-E9</f>
        <v>991</v>
      </c>
    </row>
    <row r="10" spans="2:6" ht="15" x14ac:dyDescent="0.2">
      <c r="B10" s="2" t="s">
        <v>5</v>
      </c>
      <c r="C10" s="1">
        <v>659</v>
      </c>
      <c r="D10" s="1">
        <v>43</v>
      </c>
      <c r="E10" s="1">
        <v>41</v>
      </c>
      <c r="F10" s="3">
        <f t="shared" si="0"/>
        <v>661</v>
      </c>
    </row>
    <row r="11" spans="2:6" ht="15" x14ac:dyDescent="0.2">
      <c r="B11" s="2" t="s">
        <v>6</v>
      </c>
      <c r="C11" s="1">
        <v>345</v>
      </c>
      <c r="D11" s="1">
        <v>152</v>
      </c>
      <c r="E11" s="1">
        <v>100</v>
      </c>
      <c r="F11" s="3">
        <f t="shared" si="0"/>
        <v>397</v>
      </c>
    </row>
    <row r="12" spans="2:6" ht="15" x14ac:dyDescent="0.2">
      <c r="B12" s="2" t="s">
        <v>71</v>
      </c>
      <c r="C12" s="1">
        <v>395</v>
      </c>
      <c r="D12" s="1">
        <v>126</v>
      </c>
      <c r="E12" s="1">
        <v>182</v>
      </c>
      <c r="F12" s="3">
        <f t="shared" si="0"/>
        <v>339</v>
      </c>
    </row>
    <row r="13" spans="2:6" ht="15" x14ac:dyDescent="0.2">
      <c r="B13" s="2" t="s">
        <v>8</v>
      </c>
      <c r="C13" s="1">
        <v>108</v>
      </c>
      <c r="D13" s="1">
        <v>140</v>
      </c>
      <c r="E13" s="1">
        <v>191</v>
      </c>
      <c r="F13" s="3">
        <f t="shared" si="0"/>
        <v>57</v>
      </c>
    </row>
    <row r="14" spans="2:6" ht="15" x14ac:dyDescent="0.2">
      <c r="B14" s="2" t="s">
        <v>9</v>
      </c>
      <c r="C14" s="1">
        <v>324</v>
      </c>
      <c r="D14" s="1">
        <v>100</v>
      </c>
      <c r="E14" s="1">
        <v>134</v>
      </c>
      <c r="F14" s="3">
        <f t="shared" si="0"/>
        <v>290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2901</v>
      </c>
      <c r="D16" s="8">
        <f>SUM(D8:D14)</f>
        <v>900</v>
      </c>
      <c r="E16" s="8">
        <f>SUM(E8:E14)</f>
        <v>968</v>
      </c>
      <c r="F16" s="9">
        <f>SUM(F8:F14)</f>
        <v>2833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F29" sqref="F29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62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60</v>
      </c>
      <c r="D6" s="8" t="s">
        <v>1</v>
      </c>
      <c r="E6" s="8" t="s">
        <v>2</v>
      </c>
      <c r="F6" s="14" t="s">
        <v>64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98</v>
      </c>
      <c r="D8" s="1">
        <v>175</v>
      </c>
      <c r="E8" s="1">
        <v>91</v>
      </c>
      <c r="F8" s="3">
        <f>C8+D8-E8</f>
        <v>182</v>
      </c>
    </row>
    <row r="9" spans="2:6" ht="15" x14ac:dyDescent="0.2">
      <c r="B9" s="2" t="s">
        <v>4</v>
      </c>
      <c r="C9" s="1">
        <v>991</v>
      </c>
      <c r="D9" s="1">
        <v>67</v>
      </c>
      <c r="E9" s="1">
        <v>34</v>
      </c>
      <c r="F9" s="3">
        <f t="shared" ref="F9:F14" si="0">C9+D9-E9</f>
        <v>1024</v>
      </c>
    </row>
    <row r="10" spans="2:6" ht="15" x14ac:dyDescent="0.2">
      <c r="B10" s="2" t="s">
        <v>5</v>
      </c>
      <c r="C10" s="1">
        <v>661</v>
      </c>
      <c r="D10" s="1">
        <v>135</v>
      </c>
      <c r="E10" s="1">
        <v>60</v>
      </c>
      <c r="F10" s="3">
        <f t="shared" si="0"/>
        <v>736</v>
      </c>
    </row>
    <row r="11" spans="2:6" ht="15" x14ac:dyDescent="0.2">
      <c r="B11" s="2" t="s">
        <v>6</v>
      </c>
      <c r="C11" s="1">
        <v>397</v>
      </c>
      <c r="D11" s="1">
        <v>117</v>
      </c>
      <c r="E11" s="1">
        <v>208</v>
      </c>
      <c r="F11" s="3">
        <f t="shared" si="0"/>
        <v>306</v>
      </c>
    </row>
    <row r="12" spans="2:6" ht="15" x14ac:dyDescent="0.2">
      <c r="B12" s="2" t="s">
        <v>71</v>
      </c>
      <c r="C12" s="1">
        <v>339</v>
      </c>
      <c r="D12" s="1">
        <v>190</v>
      </c>
      <c r="E12" s="1">
        <v>87</v>
      </c>
      <c r="F12" s="3">
        <f t="shared" si="0"/>
        <v>442</v>
      </c>
    </row>
    <row r="13" spans="2:6" ht="15" x14ac:dyDescent="0.2">
      <c r="B13" s="2" t="s">
        <v>8</v>
      </c>
      <c r="C13" s="1">
        <v>57</v>
      </c>
      <c r="D13" s="1">
        <v>106</v>
      </c>
      <c r="E13" s="1">
        <v>100</v>
      </c>
      <c r="F13" s="3">
        <f t="shared" si="0"/>
        <v>63</v>
      </c>
    </row>
    <row r="14" spans="2:6" ht="15" x14ac:dyDescent="0.2">
      <c r="B14" s="2" t="s">
        <v>9</v>
      </c>
      <c r="C14" s="1">
        <v>290</v>
      </c>
      <c r="D14" s="1">
        <v>2</v>
      </c>
      <c r="E14" s="1">
        <v>52</v>
      </c>
      <c r="F14" s="3">
        <f t="shared" si="0"/>
        <v>240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2833</v>
      </c>
      <c r="D16" s="8">
        <f>SUM(D8:D14)</f>
        <v>792</v>
      </c>
      <c r="E16" s="8">
        <f>SUM(E8:E14)</f>
        <v>632</v>
      </c>
      <c r="F16" s="9">
        <f>SUM(F8:F14)</f>
        <v>2993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65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63</v>
      </c>
      <c r="D6" s="8" t="s">
        <v>1</v>
      </c>
      <c r="E6" s="8" t="s">
        <v>2</v>
      </c>
      <c r="F6" s="14" t="s">
        <v>66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182</v>
      </c>
      <c r="D8" s="1">
        <v>101</v>
      </c>
      <c r="E8" s="1">
        <v>136</v>
      </c>
      <c r="F8" s="3">
        <f>C8+D8-E8</f>
        <v>147</v>
      </c>
    </row>
    <row r="9" spans="2:6" ht="15" x14ac:dyDescent="0.2">
      <c r="B9" s="2" t="s">
        <v>4</v>
      </c>
      <c r="C9" s="1">
        <v>1024</v>
      </c>
      <c r="D9" s="1">
        <v>25</v>
      </c>
      <c r="E9" s="1">
        <v>87</v>
      </c>
      <c r="F9" s="3">
        <f t="shared" ref="F9:F14" si="0">C9+D9-E9</f>
        <v>962</v>
      </c>
    </row>
    <row r="10" spans="2:6" ht="15" x14ac:dyDescent="0.2">
      <c r="B10" s="2" t="s">
        <v>5</v>
      </c>
      <c r="C10" s="1">
        <v>736</v>
      </c>
      <c r="D10" s="1">
        <v>83</v>
      </c>
      <c r="E10" s="1">
        <v>25</v>
      </c>
      <c r="F10" s="3">
        <f t="shared" si="0"/>
        <v>794</v>
      </c>
    </row>
    <row r="11" spans="2:6" ht="15" x14ac:dyDescent="0.2">
      <c r="B11" s="2" t="s">
        <v>6</v>
      </c>
      <c r="C11" s="1">
        <v>306</v>
      </c>
      <c r="D11" s="1">
        <v>5</v>
      </c>
      <c r="E11" s="1">
        <v>150</v>
      </c>
      <c r="F11" s="3">
        <v>161</v>
      </c>
    </row>
    <row r="12" spans="2:6" ht="15" x14ac:dyDescent="0.2">
      <c r="B12" s="2" t="s">
        <v>71</v>
      </c>
      <c r="C12" s="1">
        <v>442</v>
      </c>
      <c r="D12" s="1">
        <v>121</v>
      </c>
      <c r="E12" s="1">
        <v>54</v>
      </c>
      <c r="F12" s="3">
        <f t="shared" si="0"/>
        <v>509</v>
      </c>
    </row>
    <row r="13" spans="2:6" ht="15" x14ac:dyDescent="0.2">
      <c r="B13" s="2" t="s">
        <v>8</v>
      </c>
      <c r="C13" s="1">
        <v>63</v>
      </c>
      <c r="D13" s="1">
        <v>56</v>
      </c>
      <c r="E13" s="1">
        <v>96</v>
      </c>
      <c r="F13" s="3">
        <f t="shared" si="0"/>
        <v>23</v>
      </c>
    </row>
    <row r="14" spans="2:6" ht="15" x14ac:dyDescent="0.2">
      <c r="B14" s="2" t="s">
        <v>9</v>
      </c>
      <c r="C14" s="1">
        <v>240</v>
      </c>
      <c r="D14" s="1">
        <v>85</v>
      </c>
      <c r="E14" s="1">
        <v>28</v>
      </c>
      <c r="F14" s="3">
        <f t="shared" si="0"/>
        <v>297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2993</v>
      </c>
      <c r="D16" s="8">
        <f>SUM(D8:D14)</f>
        <v>476</v>
      </c>
      <c r="E16" s="8">
        <f>SUM(E8:E14)</f>
        <v>576</v>
      </c>
      <c r="F16" s="9">
        <f>SUM(F8:F14)</f>
        <v>2893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1"/>
  <sheetViews>
    <sheetView workbookViewId="0">
      <selection activeCell="L31" sqref="L31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70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68</v>
      </c>
      <c r="D6" s="8" t="s">
        <v>1</v>
      </c>
      <c r="E6" s="8" t="s">
        <v>2</v>
      </c>
      <c r="F6" s="14" t="s">
        <v>69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326</v>
      </c>
      <c r="D8" s="1">
        <v>1104</v>
      </c>
      <c r="E8" s="1">
        <v>1283</v>
      </c>
      <c r="F8" s="3">
        <f t="shared" ref="F8:F14" si="0">C8+D8-E8</f>
        <v>147</v>
      </c>
    </row>
    <row r="9" spans="2:6" ht="15" x14ac:dyDescent="0.2">
      <c r="B9" s="2" t="s">
        <v>4</v>
      </c>
      <c r="C9" s="1">
        <v>401</v>
      </c>
      <c r="D9" s="1">
        <v>1195</v>
      </c>
      <c r="E9" s="1">
        <v>634</v>
      </c>
      <c r="F9" s="3">
        <f t="shared" si="0"/>
        <v>962</v>
      </c>
    </row>
    <row r="10" spans="2:6" ht="15" x14ac:dyDescent="0.2">
      <c r="B10" s="2" t="s">
        <v>5</v>
      </c>
      <c r="C10" s="1">
        <v>258</v>
      </c>
      <c r="D10" s="1">
        <v>840</v>
      </c>
      <c r="E10" s="1">
        <v>304</v>
      </c>
      <c r="F10" s="3">
        <f t="shared" si="0"/>
        <v>794</v>
      </c>
    </row>
    <row r="11" spans="2:6" ht="15" x14ac:dyDescent="0.2">
      <c r="B11" s="2" t="s">
        <v>6</v>
      </c>
      <c r="C11" s="1">
        <v>182</v>
      </c>
      <c r="D11" s="1">
        <v>1528</v>
      </c>
      <c r="E11" s="1">
        <v>1549</v>
      </c>
      <c r="F11" s="3">
        <f t="shared" si="0"/>
        <v>161</v>
      </c>
    </row>
    <row r="12" spans="2:6" ht="15" x14ac:dyDescent="0.2">
      <c r="B12" s="2" t="s">
        <v>71</v>
      </c>
      <c r="C12" s="1">
        <v>190</v>
      </c>
      <c r="D12" s="1">
        <v>1184</v>
      </c>
      <c r="E12" s="1">
        <v>865</v>
      </c>
      <c r="F12" s="3">
        <f t="shared" si="0"/>
        <v>509</v>
      </c>
    </row>
    <row r="13" spans="2:6" ht="15" x14ac:dyDescent="0.2">
      <c r="B13" s="2" t="s">
        <v>8</v>
      </c>
      <c r="C13" s="1">
        <v>205</v>
      </c>
      <c r="D13" s="1">
        <v>1313</v>
      </c>
      <c r="E13" s="1">
        <v>1494</v>
      </c>
      <c r="F13" s="3">
        <f t="shared" si="0"/>
        <v>24</v>
      </c>
    </row>
    <row r="14" spans="2:6" ht="15" x14ac:dyDescent="0.2">
      <c r="B14" s="2" t="s">
        <v>9</v>
      </c>
      <c r="C14" s="1">
        <v>283</v>
      </c>
      <c r="D14" s="1">
        <v>899</v>
      </c>
      <c r="E14" s="1">
        <v>886</v>
      </c>
      <c r="F14" s="3">
        <f t="shared" si="0"/>
        <v>296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1845</v>
      </c>
      <c r="D16" s="8">
        <f>SUM(D8:D14)</f>
        <v>8063</v>
      </c>
      <c r="E16" s="8">
        <f>SUM(E8:E14)</f>
        <v>7015</v>
      </c>
      <c r="F16" s="9">
        <f>SUM(F8:F14)</f>
        <v>2893</v>
      </c>
    </row>
    <row r="18" spans="2:2" x14ac:dyDescent="0.2">
      <c r="B18" t="s">
        <v>16</v>
      </c>
    </row>
    <row r="31" spans="2:2" ht="12" customHeight="1" x14ac:dyDescent="0.2"/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G19" sqref="G19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18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17</v>
      </c>
      <c r="D6" s="8" t="s">
        <v>1</v>
      </c>
      <c r="E6" s="8" t="s">
        <v>2</v>
      </c>
      <c r="F6" s="14" t="s">
        <v>19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117</v>
      </c>
      <c r="D8" s="15">
        <v>391</v>
      </c>
      <c r="E8" s="1">
        <v>250</v>
      </c>
      <c r="F8" s="3">
        <f>C8+D8-E8</f>
        <v>258</v>
      </c>
    </row>
    <row r="9" spans="2:6" ht="15" x14ac:dyDescent="0.2">
      <c r="B9" s="2" t="s">
        <v>4</v>
      </c>
      <c r="C9" s="1">
        <v>44</v>
      </c>
      <c r="D9" s="15">
        <v>174</v>
      </c>
      <c r="E9" s="1">
        <v>167</v>
      </c>
      <c r="F9" s="3">
        <f t="shared" ref="F9:F14" si="0">C9+D9-E9</f>
        <v>51</v>
      </c>
    </row>
    <row r="10" spans="2:6" ht="15" x14ac:dyDescent="0.2">
      <c r="B10" s="2" t="s">
        <v>5</v>
      </c>
      <c r="C10" s="1">
        <v>66</v>
      </c>
      <c r="D10" s="15">
        <v>189</v>
      </c>
      <c r="E10" s="1">
        <v>227</v>
      </c>
      <c r="F10" s="3">
        <f t="shared" si="0"/>
        <v>28</v>
      </c>
    </row>
    <row r="11" spans="2:6" ht="15" x14ac:dyDescent="0.2">
      <c r="B11" s="2" t="s">
        <v>6</v>
      </c>
      <c r="C11" s="1">
        <v>11</v>
      </c>
      <c r="D11" s="15">
        <v>345</v>
      </c>
      <c r="E11" s="1">
        <v>332</v>
      </c>
      <c r="F11" s="3">
        <f t="shared" si="0"/>
        <v>24</v>
      </c>
    </row>
    <row r="12" spans="2:6" ht="15" x14ac:dyDescent="0.2">
      <c r="B12" s="2" t="s">
        <v>7</v>
      </c>
      <c r="C12" s="1">
        <v>160</v>
      </c>
      <c r="D12" s="15">
        <v>234</v>
      </c>
      <c r="E12" s="1">
        <v>292</v>
      </c>
      <c r="F12" s="3">
        <f t="shared" si="0"/>
        <v>102</v>
      </c>
    </row>
    <row r="13" spans="2:6" ht="15" x14ac:dyDescent="0.2">
      <c r="B13" s="2" t="s">
        <v>8</v>
      </c>
      <c r="C13" s="1">
        <v>40</v>
      </c>
      <c r="D13" s="15">
        <v>282</v>
      </c>
      <c r="E13" s="1">
        <v>239</v>
      </c>
      <c r="F13" s="3">
        <f t="shared" si="0"/>
        <v>83</v>
      </c>
    </row>
    <row r="14" spans="2:6" ht="15" x14ac:dyDescent="0.2">
      <c r="B14" s="2" t="s">
        <v>9</v>
      </c>
      <c r="C14" s="1">
        <v>24</v>
      </c>
      <c r="D14" s="15">
        <v>242</v>
      </c>
      <c r="E14" s="1">
        <v>239</v>
      </c>
      <c r="F14" s="3">
        <f t="shared" si="0"/>
        <v>27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462</v>
      </c>
      <c r="D16" s="8">
        <f>SUM(D8:D14)</f>
        <v>1857</v>
      </c>
      <c r="E16" s="8">
        <f>SUM(E8:E14)</f>
        <v>1746</v>
      </c>
      <c r="F16" s="8">
        <f>SUM(F8:F14)</f>
        <v>573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verticalDpi="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72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73</v>
      </c>
      <c r="D6" s="8" t="s">
        <v>1</v>
      </c>
      <c r="E6" s="8" t="s">
        <v>2</v>
      </c>
      <c r="F6" s="14" t="s">
        <v>74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147</v>
      </c>
      <c r="D8" s="1">
        <v>278</v>
      </c>
      <c r="E8" s="1">
        <v>0</v>
      </c>
      <c r="F8" s="3">
        <v>425</v>
      </c>
    </row>
    <row r="9" spans="2:6" ht="15" x14ac:dyDescent="0.2">
      <c r="B9" s="2" t="s">
        <v>4</v>
      </c>
      <c r="C9" s="1">
        <v>962</v>
      </c>
      <c r="D9" s="1">
        <v>1</v>
      </c>
      <c r="E9" s="1">
        <v>270</v>
      </c>
      <c r="F9" s="3">
        <v>693</v>
      </c>
    </row>
    <row r="10" spans="2:6" ht="15" x14ac:dyDescent="0.2">
      <c r="B10" s="2" t="s">
        <v>5</v>
      </c>
      <c r="C10" s="1">
        <v>794</v>
      </c>
      <c r="D10" s="1">
        <v>2</v>
      </c>
      <c r="E10" s="1">
        <v>0</v>
      </c>
      <c r="F10" s="3">
        <v>796</v>
      </c>
    </row>
    <row r="11" spans="2:6" ht="15" x14ac:dyDescent="0.2">
      <c r="B11" s="2" t="s">
        <v>6</v>
      </c>
      <c r="C11" s="1">
        <v>161</v>
      </c>
      <c r="D11" s="1">
        <v>0</v>
      </c>
      <c r="E11" s="1">
        <v>0</v>
      </c>
      <c r="F11" s="3">
        <v>161</v>
      </c>
    </row>
    <row r="12" spans="2:6" ht="15" x14ac:dyDescent="0.2">
      <c r="B12" s="2" t="s">
        <v>71</v>
      </c>
      <c r="C12" s="1">
        <v>509</v>
      </c>
      <c r="D12" s="1">
        <v>0</v>
      </c>
      <c r="E12" s="1">
        <v>2</v>
      </c>
      <c r="F12" s="3">
        <v>507</v>
      </c>
    </row>
    <row r="13" spans="2:6" ht="15" x14ac:dyDescent="0.2">
      <c r="B13" s="2" t="s">
        <v>8</v>
      </c>
      <c r="C13" s="1">
        <v>23</v>
      </c>
      <c r="D13" s="1">
        <v>71</v>
      </c>
      <c r="E13" s="1">
        <v>62</v>
      </c>
      <c r="F13" s="3">
        <v>32</v>
      </c>
    </row>
    <row r="14" spans="2:6" ht="15" x14ac:dyDescent="0.2">
      <c r="B14" s="2" t="s">
        <v>9</v>
      </c>
      <c r="C14" s="1">
        <v>297</v>
      </c>
      <c r="D14" s="1">
        <v>0</v>
      </c>
      <c r="E14" s="1">
        <v>0</v>
      </c>
      <c r="F14" s="3">
        <v>297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2893</v>
      </c>
      <c r="D16" s="8">
        <f>SUM(D8:D14)</f>
        <v>352</v>
      </c>
      <c r="E16" s="8">
        <f>SUM(E8:E14)</f>
        <v>334</v>
      </c>
      <c r="F16" s="9">
        <f>SUM(F8:F14)</f>
        <v>2911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75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76</v>
      </c>
      <c r="D6" s="8" t="s">
        <v>1</v>
      </c>
      <c r="E6" s="8" t="s">
        <v>2</v>
      </c>
      <c r="F6" s="14" t="s">
        <v>77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425</v>
      </c>
      <c r="D8" s="1">
        <v>119</v>
      </c>
      <c r="E8" s="1">
        <v>196</v>
      </c>
      <c r="F8" s="3">
        <v>348</v>
      </c>
    </row>
    <row r="9" spans="2:6" ht="15" x14ac:dyDescent="0.2">
      <c r="B9" s="2" t="s">
        <v>4</v>
      </c>
      <c r="C9" s="1">
        <v>693</v>
      </c>
      <c r="D9" s="1">
        <v>0</v>
      </c>
      <c r="E9" s="1">
        <v>20</v>
      </c>
      <c r="F9" s="3">
        <v>673</v>
      </c>
    </row>
    <row r="10" spans="2:6" ht="15" x14ac:dyDescent="0.2">
      <c r="B10" s="2" t="s">
        <v>5</v>
      </c>
      <c r="C10" s="1">
        <v>796</v>
      </c>
      <c r="D10" s="1">
        <v>93</v>
      </c>
      <c r="E10" s="1">
        <v>3</v>
      </c>
      <c r="F10" s="3">
        <v>886</v>
      </c>
    </row>
    <row r="11" spans="2:6" ht="15" x14ac:dyDescent="0.2">
      <c r="B11" s="2" t="s">
        <v>6</v>
      </c>
      <c r="C11" s="1">
        <v>161</v>
      </c>
      <c r="D11" s="1">
        <v>143</v>
      </c>
      <c r="E11" s="1">
        <v>26</v>
      </c>
      <c r="F11" s="3">
        <v>278</v>
      </c>
    </row>
    <row r="12" spans="2:6" ht="15" x14ac:dyDescent="0.2">
      <c r="B12" s="2" t="s">
        <v>71</v>
      </c>
      <c r="C12" s="1">
        <v>507</v>
      </c>
      <c r="D12" s="1">
        <v>127</v>
      </c>
      <c r="E12" s="1">
        <v>70</v>
      </c>
      <c r="F12" s="3">
        <v>564</v>
      </c>
    </row>
    <row r="13" spans="2:6" ht="15" x14ac:dyDescent="0.2">
      <c r="B13" s="2" t="s">
        <v>8</v>
      </c>
      <c r="C13" s="1">
        <v>32</v>
      </c>
      <c r="D13" s="1">
        <v>62</v>
      </c>
      <c r="E13" s="1">
        <v>52</v>
      </c>
      <c r="F13" s="3">
        <v>42</v>
      </c>
    </row>
    <row r="14" spans="2:6" ht="15" x14ac:dyDescent="0.2">
      <c r="B14" s="2" t="s">
        <v>9</v>
      </c>
      <c r="C14" s="1">
        <v>297</v>
      </c>
      <c r="D14" s="1">
        <v>94</v>
      </c>
      <c r="E14" s="1">
        <v>29</v>
      </c>
      <c r="F14" s="3">
        <v>362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2911</v>
      </c>
      <c r="D16" s="8">
        <f>SUM(D8:D14)</f>
        <v>638</v>
      </c>
      <c r="E16" s="8">
        <f>SUM(E8:E14)</f>
        <v>396</v>
      </c>
      <c r="F16" s="9">
        <f>SUM(F8:F14)</f>
        <v>3153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78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79</v>
      </c>
      <c r="D6" s="8" t="s">
        <v>1</v>
      </c>
      <c r="E6" s="8" t="s">
        <v>2</v>
      </c>
      <c r="F6" s="14" t="s">
        <v>80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348</v>
      </c>
      <c r="D8" s="1">
        <v>155</v>
      </c>
      <c r="E8" s="1">
        <v>194</v>
      </c>
      <c r="F8" s="3">
        <v>309</v>
      </c>
    </row>
    <row r="9" spans="2:6" ht="15" x14ac:dyDescent="0.2">
      <c r="B9" s="2" t="s">
        <v>4</v>
      </c>
      <c r="C9" s="1">
        <v>673</v>
      </c>
      <c r="D9" s="1">
        <v>87</v>
      </c>
      <c r="E9" s="1">
        <v>99</v>
      </c>
      <c r="F9" s="3">
        <v>661</v>
      </c>
    </row>
    <row r="10" spans="2:6" ht="15" x14ac:dyDescent="0.2">
      <c r="B10" s="2" t="s">
        <v>5</v>
      </c>
      <c r="C10" s="1">
        <v>886</v>
      </c>
      <c r="D10" s="1">
        <v>76</v>
      </c>
      <c r="E10" s="1">
        <v>32</v>
      </c>
      <c r="F10" s="3">
        <v>930</v>
      </c>
    </row>
    <row r="11" spans="2:6" ht="15" x14ac:dyDescent="0.2">
      <c r="B11" s="2" t="s">
        <v>6</v>
      </c>
      <c r="C11" s="1">
        <v>278</v>
      </c>
      <c r="D11" s="1">
        <v>137</v>
      </c>
      <c r="E11" s="1">
        <v>131</v>
      </c>
      <c r="F11" s="3">
        <v>284</v>
      </c>
    </row>
    <row r="12" spans="2:6" ht="15" x14ac:dyDescent="0.2">
      <c r="B12" s="2" t="s">
        <v>71</v>
      </c>
      <c r="C12" s="1">
        <v>564</v>
      </c>
      <c r="D12" s="1">
        <v>167</v>
      </c>
      <c r="E12" s="1">
        <v>128</v>
      </c>
      <c r="F12" s="3">
        <v>603</v>
      </c>
    </row>
    <row r="13" spans="2:6" ht="15" x14ac:dyDescent="0.2">
      <c r="B13" s="2" t="s">
        <v>8</v>
      </c>
      <c r="C13" s="1">
        <v>42</v>
      </c>
      <c r="D13" s="1">
        <v>84</v>
      </c>
      <c r="E13" s="1">
        <v>77</v>
      </c>
      <c r="F13" s="3">
        <v>49</v>
      </c>
    </row>
    <row r="14" spans="2:6" ht="15" x14ac:dyDescent="0.2">
      <c r="B14" s="2" t="s">
        <v>9</v>
      </c>
      <c r="C14" s="1">
        <v>362</v>
      </c>
      <c r="D14" s="1">
        <v>62</v>
      </c>
      <c r="E14" s="1">
        <v>62</v>
      </c>
      <c r="F14" s="3">
        <v>362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3153</v>
      </c>
      <c r="D16" s="8">
        <f>SUM(D8:D14)</f>
        <v>768</v>
      </c>
      <c r="E16" s="8">
        <f>SUM(E8:E14)</f>
        <v>723</v>
      </c>
      <c r="F16" s="9">
        <f>SUM(F8:F14)</f>
        <v>3198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81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82</v>
      </c>
      <c r="D6" s="8" t="s">
        <v>1</v>
      </c>
      <c r="E6" s="8" t="s">
        <v>2</v>
      </c>
      <c r="F6" s="14" t="s">
        <v>83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309</v>
      </c>
      <c r="D8" s="1">
        <v>140</v>
      </c>
      <c r="E8" s="1">
        <v>247</v>
      </c>
      <c r="F8" s="3">
        <v>202</v>
      </c>
    </row>
    <row r="9" spans="2:6" ht="15" x14ac:dyDescent="0.2">
      <c r="B9" s="2" t="s">
        <v>4</v>
      </c>
      <c r="C9" s="1">
        <v>661</v>
      </c>
      <c r="D9" s="1">
        <v>1</v>
      </c>
      <c r="E9" s="1">
        <v>73</v>
      </c>
      <c r="F9" s="3">
        <v>589</v>
      </c>
    </row>
    <row r="10" spans="2:6" ht="15" x14ac:dyDescent="0.2">
      <c r="B10" s="2" t="s">
        <v>5</v>
      </c>
      <c r="C10" s="1">
        <v>930</v>
      </c>
      <c r="D10" s="1">
        <v>80</v>
      </c>
      <c r="E10" s="1">
        <v>29</v>
      </c>
      <c r="F10" s="3">
        <v>981</v>
      </c>
    </row>
    <row r="11" spans="2:6" ht="15" x14ac:dyDescent="0.2">
      <c r="B11" s="2" t="s">
        <v>6</v>
      </c>
      <c r="C11" s="1">
        <v>284</v>
      </c>
      <c r="D11" s="1">
        <v>186</v>
      </c>
      <c r="E11" s="1">
        <v>136</v>
      </c>
      <c r="F11" s="3">
        <v>334</v>
      </c>
    </row>
    <row r="12" spans="2:6" ht="15" x14ac:dyDescent="0.2">
      <c r="B12" s="2" t="s">
        <v>71</v>
      </c>
      <c r="C12" s="1">
        <v>603</v>
      </c>
      <c r="D12" s="1">
        <v>195</v>
      </c>
      <c r="E12" s="1">
        <v>96</v>
      </c>
      <c r="F12" s="3">
        <v>702</v>
      </c>
    </row>
    <row r="13" spans="2:6" ht="15" x14ac:dyDescent="0.2">
      <c r="B13" s="2" t="s">
        <v>8</v>
      </c>
      <c r="C13" s="1">
        <v>49</v>
      </c>
      <c r="D13" s="1">
        <v>76</v>
      </c>
      <c r="E13" s="1">
        <v>87</v>
      </c>
      <c r="F13" s="3">
        <v>38</v>
      </c>
    </row>
    <row r="14" spans="2:6" ht="15" x14ac:dyDescent="0.2">
      <c r="B14" s="2" t="s">
        <v>9</v>
      </c>
      <c r="C14" s="1">
        <v>362</v>
      </c>
      <c r="D14" s="1">
        <v>174</v>
      </c>
      <c r="E14" s="1">
        <v>147</v>
      </c>
      <c r="F14" s="3">
        <v>389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3198</v>
      </c>
      <c r="D16" s="8">
        <f>SUM(D8:D14)</f>
        <v>852</v>
      </c>
      <c r="E16" s="8">
        <f>SUM(E8:E14)</f>
        <v>815</v>
      </c>
      <c r="F16" s="9">
        <f>SUM(F8:F14)</f>
        <v>3235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84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85</v>
      </c>
      <c r="D6" s="8" t="s">
        <v>1</v>
      </c>
      <c r="E6" s="8" t="s">
        <v>2</v>
      </c>
      <c r="F6" s="14" t="s">
        <v>86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202</v>
      </c>
      <c r="D8" s="1">
        <v>120</v>
      </c>
      <c r="E8" s="1">
        <v>149</v>
      </c>
      <c r="F8" s="3">
        <v>173</v>
      </c>
    </row>
    <row r="9" spans="2:6" ht="15" x14ac:dyDescent="0.2">
      <c r="B9" s="2" t="s">
        <v>4</v>
      </c>
      <c r="C9" s="1">
        <v>589</v>
      </c>
      <c r="D9" s="1">
        <v>41</v>
      </c>
      <c r="E9" s="1">
        <v>38</v>
      </c>
      <c r="F9" s="3">
        <v>592</v>
      </c>
    </row>
    <row r="10" spans="2:6" ht="15" x14ac:dyDescent="0.2">
      <c r="B10" s="2" t="s">
        <v>5</v>
      </c>
      <c r="C10" s="1">
        <v>981</v>
      </c>
      <c r="D10" s="1">
        <v>37</v>
      </c>
      <c r="E10" s="1">
        <v>50</v>
      </c>
      <c r="F10" s="3">
        <v>968</v>
      </c>
    </row>
    <row r="11" spans="2:6" ht="15" x14ac:dyDescent="0.2">
      <c r="B11" s="2" t="s">
        <v>6</v>
      </c>
      <c r="C11" s="1">
        <v>334</v>
      </c>
      <c r="D11" s="1">
        <v>186</v>
      </c>
      <c r="E11" s="1">
        <v>117</v>
      </c>
      <c r="F11" s="3">
        <v>403</v>
      </c>
    </row>
    <row r="12" spans="2:6" ht="15" x14ac:dyDescent="0.2">
      <c r="B12" s="2" t="s">
        <v>71</v>
      </c>
      <c r="C12" s="1">
        <v>702</v>
      </c>
      <c r="D12" s="1">
        <v>240</v>
      </c>
      <c r="E12" s="1">
        <v>35</v>
      </c>
      <c r="F12" s="3">
        <v>907</v>
      </c>
    </row>
    <row r="13" spans="2:6" ht="15" x14ac:dyDescent="0.2">
      <c r="B13" s="2" t="s">
        <v>8</v>
      </c>
      <c r="C13" s="1">
        <v>38</v>
      </c>
      <c r="D13" s="1">
        <v>96</v>
      </c>
      <c r="E13" s="1">
        <v>89</v>
      </c>
      <c r="F13" s="3">
        <v>45</v>
      </c>
    </row>
    <row r="14" spans="2:6" ht="15" x14ac:dyDescent="0.2">
      <c r="B14" s="2" t="s">
        <v>9</v>
      </c>
      <c r="C14" s="1">
        <v>389</v>
      </c>
      <c r="D14" s="1">
        <v>224</v>
      </c>
      <c r="E14" s="1">
        <v>163</v>
      </c>
      <c r="F14" s="3">
        <v>450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3235</v>
      </c>
      <c r="D16" s="8">
        <f>SUM(D8:D14)</f>
        <v>944</v>
      </c>
      <c r="E16" s="8">
        <f>SUM(E8:E14)</f>
        <v>641</v>
      </c>
      <c r="F16" s="9">
        <f>SUM(F8:F14)</f>
        <v>3538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topLeftCell="A3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87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88</v>
      </c>
      <c r="D6" s="8" t="s">
        <v>1</v>
      </c>
      <c r="E6" s="8" t="s">
        <v>2</v>
      </c>
      <c r="F6" s="14" t="s">
        <v>89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173</v>
      </c>
      <c r="D8" s="1">
        <v>100</v>
      </c>
      <c r="E8" s="1">
        <v>93</v>
      </c>
      <c r="F8" s="3">
        <v>180</v>
      </c>
    </row>
    <row r="9" spans="2:6" ht="15" x14ac:dyDescent="0.2">
      <c r="B9" s="2" t="s">
        <v>4</v>
      </c>
      <c r="C9" s="1">
        <v>592</v>
      </c>
      <c r="D9" s="1">
        <v>26</v>
      </c>
      <c r="E9" s="1">
        <v>96</v>
      </c>
      <c r="F9" s="3">
        <v>522</v>
      </c>
    </row>
    <row r="10" spans="2:6" ht="15" x14ac:dyDescent="0.2">
      <c r="B10" s="2" t="s">
        <v>5</v>
      </c>
      <c r="C10" s="1">
        <v>968</v>
      </c>
      <c r="D10" s="1">
        <v>22</v>
      </c>
      <c r="E10" s="1">
        <v>31</v>
      </c>
      <c r="F10" s="3">
        <v>959</v>
      </c>
    </row>
    <row r="11" spans="2:6" ht="15" x14ac:dyDescent="0.2">
      <c r="B11" s="2" t="s">
        <v>6</v>
      </c>
      <c r="C11" s="1">
        <v>403</v>
      </c>
      <c r="D11" s="1">
        <v>185</v>
      </c>
      <c r="E11" s="1">
        <v>110</v>
      </c>
      <c r="F11" s="3">
        <v>478</v>
      </c>
    </row>
    <row r="12" spans="2:6" ht="15" x14ac:dyDescent="0.2">
      <c r="B12" s="2" t="s">
        <v>71</v>
      </c>
      <c r="C12" s="1">
        <v>907</v>
      </c>
      <c r="D12" s="1">
        <v>158</v>
      </c>
      <c r="E12" s="1">
        <v>128</v>
      </c>
      <c r="F12" s="3">
        <v>937</v>
      </c>
    </row>
    <row r="13" spans="2:6" ht="15" x14ac:dyDescent="0.2">
      <c r="B13" s="2" t="s">
        <v>8</v>
      </c>
      <c r="C13" s="1">
        <v>45</v>
      </c>
      <c r="D13" s="1">
        <v>160</v>
      </c>
      <c r="E13" s="1">
        <v>113</v>
      </c>
      <c r="F13" s="3">
        <v>92</v>
      </c>
    </row>
    <row r="14" spans="2:6" ht="15" x14ac:dyDescent="0.2">
      <c r="B14" s="2" t="s">
        <v>9</v>
      </c>
      <c r="C14" s="1">
        <v>450</v>
      </c>
      <c r="D14" s="1">
        <v>35</v>
      </c>
      <c r="E14" s="1">
        <v>185</v>
      </c>
      <c r="F14" s="3">
        <v>300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3538</v>
      </c>
      <c r="D16" s="8">
        <f>SUM(D8:D14)</f>
        <v>686</v>
      </c>
      <c r="E16" s="8">
        <f>SUM(E8:E14)</f>
        <v>756</v>
      </c>
      <c r="F16" s="9">
        <f>SUM(F8:F14)</f>
        <v>3468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topLeftCell="A4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90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91</v>
      </c>
      <c r="D6" s="8" t="s">
        <v>1</v>
      </c>
      <c r="E6" s="8" t="s">
        <v>2</v>
      </c>
      <c r="F6" s="14" t="s">
        <v>92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180</v>
      </c>
      <c r="D8" s="1">
        <v>144</v>
      </c>
      <c r="E8" s="1">
        <v>168</v>
      </c>
      <c r="F8" s="3">
        <v>156</v>
      </c>
    </row>
    <row r="9" spans="2:6" ht="15" x14ac:dyDescent="0.2">
      <c r="B9" s="2" t="s">
        <v>4</v>
      </c>
      <c r="C9" s="1">
        <v>522</v>
      </c>
      <c r="D9" s="1">
        <v>37</v>
      </c>
      <c r="E9" s="1">
        <v>44</v>
      </c>
      <c r="F9" s="3">
        <v>515</v>
      </c>
    </row>
    <row r="10" spans="2:6" ht="15" x14ac:dyDescent="0.2">
      <c r="B10" s="2" t="s">
        <v>5</v>
      </c>
      <c r="C10" s="1">
        <v>959</v>
      </c>
      <c r="D10" s="1">
        <v>0</v>
      </c>
      <c r="E10" s="1">
        <v>0</v>
      </c>
      <c r="F10" s="3">
        <v>959</v>
      </c>
    </row>
    <row r="11" spans="2:6" ht="15" x14ac:dyDescent="0.2">
      <c r="B11" s="2" t="s">
        <v>6</v>
      </c>
      <c r="C11" s="1">
        <v>478</v>
      </c>
      <c r="D11" s="1">
        <v>149</v>
      </c>
      <c r="E11" s="1">
        <v>220</v>
      </c>
      <c r="F11" s="3">
        <v>407</v>
      </c>
    </row>
    <row r="12" spans="2:6" ht="15" x14ac:dyDescent="0.2">
      <c r="B12" s="2" t="s">
        <v>71</v>
      </c>
      <c r="C12" s="1">
        <v>937</v>
      </c>
      <c r="D12" s="1">
        <v>18</v>
      </c>
      <c r="E12" s="1">
        <v>174</v>
      </c>
      <c r="F12" s="3">
        <v>781</v>
      </c>
    </row>
    <row r="13" spans="2:6" ht="15" x14ac:dyDescent="0.2">
      <c r="B13" s="2" t="s">
        <v>8</v>
      </c>
      <c r="C13" s="1">
        <v>92</v>
      </c>
      <c r="D13" s="1">
        <v>186</v>
      </c>
      <c r="E13" s="1">
        <v>164</v>
      </c>
      <c r="F13" s="3">
        <v>114</v>
      </c>
    </row>
    <row r="14" spans="2:6" ht="15" x14ac:dyDescent="0.2">
      <c r="B14" s="2" t="s">
        <v>9</v>
      </c>
      <c r="C14" s="1">
        <v>300</v>
      </c>
      <c r="D14" s="1">
        <v>73</v>
      </c>
      <c r="E14" s="1">
        <v>92</v>
      </c>
      <c r="F14" s="3">
        <v>281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3468</v>
      </c>
      <c r="D16" s="8">
        <f>SUM(D8:D14)</f>
        <v>607</v>
      </c>
      <c r="E16" s="8">
        <f>SUM(E8:E14)</f>
        <v>862</v>
      </c>
      <c r="F16" s="9">
        <f>SUM(F8:F14)</f>
        <v>3213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topLeftCell="A5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93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94</v>
      </c>
      <c r="D6" s="8" t="s">
        <v>1</v>
      </c>
      <c r="E6" s="8" t="s">
        <v>2</v>
      </c>
      <c r="F6" s="14" t="s">
        <v>95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156</v>
      </c>
      <c r="D8" s="1">
        <v>110</v>
      </c>
      <c r="E8" s="1">
        <v>72</v>
      </c>
      <c r="F8" s="3">
        <v>194</v>
      </c>
    </row>
    <row r="9" spans="2:6" ht="15" x14ac:dyDescent="0.2">
      <c r="B9" s="2" t="s">
        <v>4</v>
      </c>
      <c r="C9" s="1">
        <v>515</v>
      </c>
      <c r="D9" s="1">
        <v>23</v>
      </c>
      <c r="E9" s="1">
        <v>19</v>
      </c>
      <c r="F9" s="3">
        <v>519</v>
      </c>
    </row>
    <row r="10" spans="2:6" ht="15" x14ac:dyDescent="0.2">
      <c r="B10" s="2" t="s">
        <v>5</v>
      </c>
      <c r="C10" s="1">
        <v>959</v>
      </c>
      <c r="D10" s="1">
        <v>2</v>
      </c>
      <c r="E10" s="1">
        <v>48</v>
      </c>
      <c r="F10" s="3">
        <v>913</v>
      </c>
    </row>
    <row r="11" spans="2:6" ht="15" x14ac:dyDescent="0.2">
      <c r="B11" s="2" t="s">
        <v>6</v>
      </c>
      <c r="C11" s="1">
        <v>407</v>
      </c>
      <c r="D11" s="1">
        <v>171</v>
      </c>
      <c r="E11" s="1">
        <v>100</v>
      </c>
      <c r="F11" s="3">
        <v>478</v>
      </c>
    </row>
    <row r="12" spans="2:6" ht="15" x14ac:dyDescent="0.2">
      <c r="B12" s="2" t="s">
        <v>71</v>
      </c>
      <c r="C12" s="1">
        <v>781</v>
      </c>
      <c r="D12" s="1">
        <v>243</v>
      </c>
      <c r="E12" s="1">
        <v>154</v>
      </c>
      <c r="F12" s="3">
        <v>870</v>
      </c>
    </row>
    <row r="13" spans="2:6" ht="15" x14ac:dyDescent="0.2">
      <c r="B13" s="2" t="s">
        <v>8</v>
      </c>
      <c r="C13" s="1">
        <v>114</v>
      </c>
      <c r="D13" s="1">
        <v>141</v>
      </c>
      <c r="E13" s="1">
        <v>191</v>
      </c>
      <c r="F13" s="3">
        <v>64</v>
      </c>
    </row>
    <row r="14" spans="2:6" ht="15" x14ac:dyDescent="0.2">
      <c r="B14" s="2" t="s">
        <v>9</v>
      </c>
      <c r="C14" s="1">
        <v>281</v>
      </c>
      <c r="D14" s="1">
        <v>204</v>
      </c>
      <c r="E14" s="1">
        <v>101</v>
      </c>
      <c r="F14" s="3">
        <v>384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3213</v>
      </c>
      <c r="D16" s="8">
        <f>SUM(D8:D14)</f>
        <v>894</v>
      </c>
      <c r="E16" s="8">
        <f>SUM(E8:E14)</f>
        <v>685</v>
      </c>
      <c r="F16" s="9">
        <f>SUM(F8:F14)</f>
        <v>3422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topLeftCell="A1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96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97</v>
      </c>
      <c r="D6" s="8" t="s">
        <v>1</v>
      </c>
      <c r="E6" s="8" t="s">
        <v>2</v>
      </c>
      <c r="F6" s="14" t="s">
        <v>98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6">
        <v>194</v>
      </c>
      <c r="D8" s="16">
        <v>126</v>
      </c>
      <c r="E8" s="16">
        <v>97</v>
      </c>
      <c r="F8" s="17">
        <v>223</v>
      </c>
    </row>
    <row r="9" spans="2:6" ht="15" x14ac:dyDescent="0.2">
      <c r="B9" s="2" t="s">
        <v>4</v>
      </c>
      <c r="C9" s="16">
        <v>519</v>
      </c>
      <c r="D9" s="16">
        <v>44</v>
      </c>
      <c r="E9" s="16">
        <v>58</v>
      </c>
      <c r="F9" s="17">
        <v>505</v>
      </c>
    </row>
    <row r="10" spans="2:6" ht="15" x14ac:dyDescent="0.2">
      <c r="B10" s="2" t="s">
        <v>5</v>
      </c>
      <c r="C10" s="16">
        <v>913</v>
      </c>
      <c r="D10" s="16">
        <v>251</v>
      </c>
      <c r="E10" s="16">
        <v>28</v>
      </c>
      <c r="F10" s="17">
        <v>1136</v>
      </c>
    </row>
    <row r="11" spans="2:6" ht="15" x14ac:dyDescent="0.2">
      <c r="B11" s="2" t="s">
        <v>6</v>
      </c>
      <c r="C11" s="16">
        <v>478</v>
      </c>
      <c r="D11" s="16">
        <v>78</v>
      </c>
      <c r="E11" s="16">
        <v>159</v>
      </c>
      <c r="F11" s="17">
        <v>397</v>
      </c>
    </row>
    <row r="12" spans="2:6" ht="15" x14ac:dyDescent="0.2">
      <c r="B12" s="2" t="s">
        <v>71</v>
      </c>
      <c r="C12" s="16">
        <v>870</v>
      </c>
      <c r="D12" s="16">
        <v>126</v>
      </c>
      <c r="E12" s="16">
        <v>131</v>
      </c>
      <c r="F12" s="17">
        <v>865</v>
      </c>
    </row>
    <row r="13" spans="2:6" ht="15" x14ac:dyDescent="0.2">
      <c r="B13" s="2" t="s">
        <v>8</v>
      </c>
      <c r="C13" s="16">
        <v>64</v>
      </c>
      <c r="D13" s="16">
        <v>135</v>
      </c>
      <c r="E13" s="16">
        <v>122</v>
      </c>
      <c r="F13" s="17">
        <v>77</v>
      </c>
    </row>
    <row r="14" spans="2:6" ht="15" x14ac:dyDescent="0.2">
      <c r="B14" s="2" t="s">
        <v>9</v>
      </c>
      <c r="C14" s="16">
        <v>384</v>
      </c>
      <c r="D14" s="16">
        <v>101</v>
      </c>
      <c r="E14" s="16">
        <v>157</v>
      </c>
      <c r="F14" s="17">
        <v>328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3422</v>
      </c>
      <c r="D16" s="8">
        <f>SUM(D8:D14)</f>
        <v>861</v>
      </c>
      <c r="E16" s="8">
        <f>SUM(E8:E14)</f>
        <v>752</v>
      </c>
      <c r="F16" s="9">
        <f>SUM(F8:F14)</f>
        <v>3531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99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100</v>
      </c>
      <c r="D6" s="8" t="s">
        <v>1</v>
      </c>
      <c r="E6" s="8" t="s">
        <v>2</v>
      </c>
      <c r="F6" s="14" t="s">
        <v>101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6">
        <v>223</v>
      </c>
      <c r="D8" s="16">
        <v>124</v>
      </c>
      <c r="E8" s="16">
        <v>177</v>
      </c>
      <c r="F8" s="17">
        <v>170</v>
      </c>
    </row>
    <row r="9" spans="2:6" ht="15" x14ac:dyDescent="0.2">
      <c r="B9" s="2" t="s">
        <v>4</v>
      </c>
      <c r="C9" s="16">
        <v>505</v>
      </c>
      <c r="D9" s="16">
        <v>69</v>
      </c>
      <c r="E9" s="16">
        <v>63</v>
      </c>
      <c r="F9" s="17">
        <v>511</v>
      </c>
    </row>
    <row r="10" spans="2:6" ht="15" x14ac:dyDescent="0.2">
      <c r="B10" s="2" t="s">
        <v>5</v>
      </c>
      <c r="C10" s="16">
        <v>1136</v>
      </c>
      <c r="D10" s="16">
        <v>81</v>
      </c>
      <c r="E10" s="16">
        <v>66</v>
      </c>
      <c r="F10" s="17">
        <v>1151</v>
      </c>
    </row>
    <row r="11" spans="2:6" ht="15" x14ac:dyDescent="0.2">
      <c r="B11" s="2" t="s">
        <v>6</v>
      </c>
      <c r="C11" s="16">
        <v>397</v>
      </c>
      <c r="D11" s="16">
        <v>45</v>
      </c>
      <c r="E11" s="16">
        <v>128</v>
      </c>
      <c r="F11" s="17">
        <v>314</v>
      </c>
    </row>
    <row r="12" spans="2:6" ht="15" x14ac:dyDescent="0.2">
      <c r="B12" s="2" t="s">
        <v>71</v>
      </c>
      <c r="C12" s="16">
        <v>865</v>
      </c>
      <c r="D12" s="16">
        <v>184</v>
      </c>
      <c r="E12" s="16">
        <v>112</v>
      </c>
      <c r="F12" s="17">
        <v>937</v>
      </c>
    </row>
    <row r="13" spans="2:6" ht="15" x14ac:dyDescent="0.2">
      <c r="B13" s="2" t="s">
        <v>8</v>
      </c>
      <c r="C13" s="16">
        <v>77</v>
      </c>
      <c r="D13" s="16">
        <v>157</v>
      </c>
      <c r="E13" s="16">
        <v>155</v>
      </c>
      <c r="F13" s="17">
        <v>79</v>
      </c>
    </row>
    <row r="14" spans="2:6" ht="15" x14ac:dyDescent="0.2">
      <c r="B14" s="2" t="s">
        <v>9</v>
      </c>
      <c r="C14" s="16">
        <v>328</v>
      </c>
      <c r="D14" s="16">
        <v>82</v>
      </c>
      <c r="E14" s="16">
        <v>200</v>
      </c>
      <c r="F14" s="17">
        <v>210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3531</v>
      </c>
      <c r="D16" s="8">
        <f>SUM(D8:D14)</f>
        <v>742</v>
      </c>
      <c r="E16" s="8">
        <f>SUM(E8:E14)</f>
        <v>901</v>
      </c>
      <c r="F16" s="9">
        <f>SUM(F8:F14)</f>
        <v>3372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C16" sqref="C16:F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22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20</v>
      </c>
      <c r="D6" s="8" t="s">
        <v>1</v>
      </c>
      <c r="E6" s="8" t="s">
        <v>2</v>
      </c>
      <c r="F6" s="14" t="s">
        <v>21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258</v>
      </c>
      <c r="D8" s="15">
        <f>142+142+161+1</f>
        <v>446</v>
      </c>
      <c r="E8" s="1">
        <f>164+167+215</f>
        <v>546</v>
      </c>
      <c r="F8" s="3">
        <f t="shared" ref="F8:F14" si="0">C8+D8-E8</f>
        <v>158</v>
      </c>
    </row>
    <row r="9" spans="2:6" ht="15" x14ac:dyDescent="0.2">
      <c r="B9" s="2" t="s">
        <v>4</v>
      </c>
      <c r="C9" s="1">
        <v>51</v>
      </c>
      <c r="D9" s="15">
        <f>55+88+99+34</f>
        <v>276</v>
      </c>
      <c r="E9" s="1">
        <f>28+81+101+65</f>
        <v>275</v>
      </c>
      <c r="F9" s="3">
        <f t="shared" si="0"/>
        <v>52</v>
      </c>
    </row>
    <row r="10" spans="2:6" ht="15" x14ac:dyDescent="0.2">
      <c r="B10" s="2" t="s">
        <v>5</v>
      </c>
      <c r="C10" s="1">
        <v>28</v>
      </c>
      <c r="D10" s="15">
        <f>66+18+23+29+25+40+1</f>
        <v>202</v>
      </c>
      <c r="E10" s="1">
        <f>55+5+6+19+7+52</f>
        <v>144</v>
      </c>
      <c r="F10" s="3">
        <f t="shared" si="0"/>
        <v>86</v>
      </c>
    </row>
    <row r="11" spans="2:6" ht="15" x14ac:dyDescent="0.2">
      <c r="B11" s="2" t="s">
        <v>6</v>
      </c>
      <c r="C11" s="1">
        <v>24</v>
      </c>
      <c r="D11" s="15">
        <f>46+230+194+220</f>
        <v>690</v>
      </c>
      <c r="E11" s="1">
        <f>223+170+201</f>
        <v>594</v>
      </c>
      <c r="F11" s="3">
        <f t="shared" si="0"/>
        <v>120</v>
      </c>
    </row>
    <row r="12" spans="2:6" ht="15" x14ac:dyDescent="0.2">
      <c r="B12" s="2" t="s">
        <v>7</v>
      </c>
      <c r="C12" s="1">
        <v>102</v>
      </c>
      <c r="D12" s="15">
        <f>17+76+95+58</f>
        <v>246</v>
      </c>
      <c r="E12" s="1">
        <f>68+118+77</f>
        <v>263</v>
      </c>
      <c r="F12" s="3">
        <f t="shared" si="0"/>
        <v>85</v>
      </c>
    </row>
    <row r="13" spans="2:6" ht="15" x14ac:dyDescent="0.2">
      <c r="B13" s="2" t="s">
        <v>8</v>
      </c>
      <c r="C13" s="1">
        <v>83</v>
      </c>
      <c r="D13" s="15">
        <f>24+143+166+167</f>
        <v>500</v>
      </c>
      <c r="E13" s="1">
        <f>24+5+82+101+121</f>
        <v>333</v>
      </c>
      <c r="F13" s="3">
        <f t="shared" si="0"/>
        <v>250</v>
      </c>
    </row>
    <row r="14" spans="2:6" ht="15" x14ac:dyDescent="0.2">
      <c r="B14" s="2" t="s">
        <v>9</v>
      </c>
      <c r="C14" s="1">
        <v>27</v>
      </c>
      <c r="D14" s="15">
        <f>57+91+28+10+82+4</f>
        <v>272</v>
      </c>
      <c r="E14" s="1">
        <f>69+83+18+1+84</f>
        <v>255</v>
      </c>
      <c r="F14" s="3">
        <f t="shared" si="0"/>
        <v>44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573</v>
      </c>
      <c r="D16" s="8">
        <f>SUM(D8:D14)</f>
        <v>2632</v>
      </c>
      <c r="E16" s="8">
        <f>SUM(E8:E14)</f>
        <v>2410</v>
      </c>
      <c r="F16" s="8">
        <f>SUM(F8:F14)</f>
        <v>795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verticalDpi="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102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103</v>
      </c>
      <c r="D6" s="8" t="s">
        <v>1</v>
      </c>
      <c r="E6" s="8" t="s">
        <v>2</v>
      </c>
      <c r="F6" s="14" t="s">
        <v>104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6">
        <v>170</v>
      </c>
      <c r="D8" s="16">
        <v>154</v>
      </c>
      <c r="E8" s="16">
        <v>81</v>
      </c>
      <c r="F8" s="17">
        <v>243</v>
      </c>
    </row>
    <row r="9" spans="2:6" ht="15" x14ac:dyDescent="0.2">
      <c r="B9" s="2" t="s">
        <v>4</v>
      </c>
      <c r="C9" s="16">
        <v>511</v>
      </c>
      <c r="D9" s="16">
        <v>0</v>
      </c>
      <c r="E9" s="16">
        <v>39</v>
      </c>
      <c r="F9" s="17">
        <v>472</v>
      </c>
    </row>
    <row r="10" spans="2:6" ht="15" x14ac:dyDescent="0.2">
      <c r="B10" s="2" t="s">
        <v>5</v>
      </c>
      <c r="C10" s="16">
        <v>1151</v>
      </c>
      <c r="D10" s="16">
        <v>98</v>
      </c>
      <c r="E10" s="16">
        <v>137</v>
      </c>
      <c r="F10" s="17">
        <v>1112</v>
      </c>
    </row>
    <row r="11" spans="2:6" ht="15" x14ac:dyDescent="0.2">
      <c r="B11" s="2" t="s">
        <v>6</v>
      </c>
      <c r="C11" s="16">
        <v>314</v>
      </c>
      <c r="D11" s="16">
        <v>128</v>
      </c>
      <c r="E11" s="16">
        <v>62</v>
      </c>
      <c r="F11" s="17">
        <v>380</v>
      </c>
    </row>
    <row r="12" spans="2:6" ht="15" x14ac:dyDescent="0.2">
      <c r="B12" s="2" t="s">
        <v>71</v>
      </c>
      <c r="C12" s="16">
        <v>937</v>
      </c>
      <c r="D12" s="16">
        <v>3</v>
      </c>
      <c r="E12" s="16">
        <v>53</v>
      </c>
      <c r="F12" s="17">
        <v>887</v>
      </c>
    </row>
    <row r="13" spans="2:6" ht="15" x14ac:dyDescent="0.2">
      <c r="B13" s="2" t="s">
        <v>8</v>
      </c>
      <c r="C13" s="16">
        <v>79</v>
      </c>
      <c r="D13" s="16">
        <v>150</v>
      </c>
      <c r="E13" s="16">
        <v>115</v>
      </c>
      <c r="F13" s="17">
        <v>114</v>
      </c>
    </row>
    <row r="14" spans="2:6" ht="15" x14ac:dyDescent="0.2">
      <c r="B14" s="2" t="s">
        <v>9</v>
      </c>
      <c r="C14" s="16">
        <v>210</v>
      </c>
      <c r="D14" s="16">
        <v>32</v>
      </c>
      <c r="E14" s="16">
        <v>158</v>
      </c>
      <c r="F14" s="17">
        <v>84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3372</v>
      </c>
      <c r="D16" s="8">
        <f>SUM(D8:D14)</f>
        <v>565</v>
      </c>
      <c r="E16" s="8">
        <f>SUM(E8:E14)</f>
        <v>645</v>
      </c>
      <c r="F16" s="9">
        <f>SUM(F8:F14)</f>
        <v>3292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105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106</v>
      </c>
      <c r="D6" s="8" t="s">
        <v>1</v>
      </c>
      <c r="E6" s="8" t="s">
        <v>2</v>
      </c>
      <c r="F6" s="14" t="s">
        <v>107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6">
        <v>243</v>
      </c>
      <c r="D8" s="16">
        <v>109</v>
      </c>
      <c r="E8" s="16">
        <v>161</v>
      </c>
      <c r="F8" s="17">
        <f>C8+D8-E8</f>
        <v>191</v>
      </c>
    </row>
    <row r="9" spans="2:6" ht="15" x14ac:dyDescent="0.2">
      <c r="B9" s="2" t="s">
        <v>4</v>
      </c>
      <c r="C9" s="16">
        <v>472</v>
      </c>
      <c r="D9" s="16">
        <v>15</v>
      </c>
      <c r="E9" s="16">
        <v>46</v>
      </c>
      <c r="F9" s="17">
        <f t="shared" ref="F9:F14" si="0">C9+D9-E9</f>
        <v>441</v>
      </c>
    </row>
    <row r="10" spans="2:6" ht="15" x14ac:dyDescent="0.2">
      <c r="B10" s="2" t="s">
        <v>5</v>
      </c>
      <c r="C10" s="16">
        <v>1112</v>
      </c>
      <c r="D10" s="16">
        <v>36</v>
      </c>
      <c r="E10" s="16">
        <v>56</v>
      </c>
      <c r="F10" s="17">
        <f t="shared" si="0"/>
        <v>1092</v>
      </c>
    </row>
    <row r="11" spans="2:6" ht="15" x14ac:dyDescent="0.2">
      <c r="B11" s="2" t="s">
        <v>6</v>
      </c>
      <c r="C11" s="16">
        <v>380</v>
      </c>
      <c r="D11" s="16">
        <v>115</v>
      </c>
      <c r="E11" s="16">
        <v>31</v>
      </c>
      <c r="F11" s="17">
        <f t="shared" si="0"/>
        <v>464</v>
      </c>
    </row>
    <row r="12" spans="2:6" ht="15" x14ac:dyDescent="0.2">
      <c r="B12" s="2" t="s">
        <v>71</v>
      </c>
      <c r="C12" s="16">
        <v>887</v>
      </c>
      <c r="D12" s="16">
        <v>2</v>
      </c>
      <c r="E12" s="16">
        <v>4</v>
      </c>
      <c r="F12" s="17">
        <f t="shared" si="0"/>
        <v>885</v>
      </c>
    </row>
    <row r="13" spans="2:6" ht="15" x14ac:dyDescent="0.2">
      <c r="B13" s="2" t="s">
        <v>8</v>
      </c>
      <c r="C13" s="16">
        <v>114</v>
      </c>
      <c r="D13" s="16">
        <v>47</v>
      </c>
      <c r="E13" s="16">
        <v>127</v>
      </c>
      <c r="F13" s="17">
        <f t="shared" si="0"/>
        <v>34</v>
      </c>
    </row>
    <row r="14" spans="2:6" ht="15" x14ac:dyDescent="0.2">
      <c r="B14" s="2" t="s">
        <v>9</v>
      </c>
      <c r="C14" s="16">
        <v>84</v>
      </c>
      <c r="D14" s="16">
        <v>122</v>
      </c>
      <c r="E14" s="16">
        <v>63</v>
      </c>
      <c r="F14" s="17">
        <f t="shared" si="0"/>
        <v>143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3292</v>
      </c>
      <c r="D16" s="8">
        <f>SUM(D8:D14)</f>
        <v>446</v>
      </c>
      <c r="E16" s="8">
        <f>SUM(E8:E14)</f>
        <v>488</v>
      </c>
      <c r="F16" s="9">
        <f>SUM(F8:F14)</f>
        <v>3250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111</v>
      </c>
      <c r="C4" s="150"/>
      <c r="D4" s="150"/>
      <c r="E4" s="150"/>
      <c r="F4" s="151"/>
    </row>
    <row r="5" spans="2:6" ht="9.75" customHeight="1" thickBot="1" x14ac:dyDescent="0.25"/>
    <row r="6" spans="2:6" ht="21" customHeight="1" thickBot="1" x14ac:dyDescent="0.25">
      <c r="B6" s="7" t="s">
        <v>0</v>
      </c>
      <c r="C6" s="8" t="s">
        <v>112</v>
      </c>
      <c r="D6" s="8" t="s">
        <v>1</v>
      </c>
      <c r="E6" s="8" t="s">
        <v>2</v>
      </c>
      <c r="F6" s="14" t="s">
        <v>113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147</v>
      </c>
      <c r="D8" s="1">
        <v>1679</v>
      </c>
      <c r="E8" s="1">
        <v>1635</v>
      </c>
      <c r="F8" s="17">
        <f>C8+D8-E8</f>
        <v>191</v>
      </c>
    </row>
    <row r="9" spans="2:6" ht="15" x14ac:dyDescent="0.2">
      <c r="B9" s="2" t="s">
        <v>4</v>
      </c>
      <c r="C9" s="1">
        <v>962</v>
      </c>
      <c r="D9" s="1">
        <v>344</v>
      </c>
      <c r="E9" s="1">
        <v>865</v>
      </c>
      <c r="F9" s="17">
        <f t="shared" ref="F9:F14" si="0">C9+D9-E9</f>
        <v>441</v>
      </c>
    </row>
    <row r="10" spans="2:6" ht="15" x14ac:dyDescent="0.2">
      <c r="B10" s="2" t="s">
        <v>5</v>
      </c>
      <c r="C10" s="1">
        <v>794</v>
      </c>
      <c r="D10" s="1">
        <v>778</v>
      </c>
      <c r="E10" s="1">
        <v>480</v>
      </c>
      <c r="F10" s="17">
        <f t="shared" si="0"/>
        <v>1092</v>
      </c>
    </row>
    <row r="11" spans="2:6" ht="15" x14ac:dyDescent="0.2">
      <c r="B11" s="2" t="s">
        <v>6</v>
      </c>
      <c r="C11" s="1">
        <v>161</v>
      </c>
      <c r="D11" s="1">
        <v>1523</v>
      </c>
      <c r="E11" s="1">
        <v>1220</v>
      </c>
      <c r="F11" s="17">
        <f t="shared" si="0"/>
        <v>464</v>
      </c>
    </row>
    <row r="12" spans="2:6" ht="15" x14ac:dyDescent="0.2">
      <c r="B12" s="2" t="s">
        <v>71</v>
      </c>
      <c r="C12" s="1">
        <v>509</v>
      </c>
      <c r="D12" s="1">
        <v>1463</v>
      </c>
      <c r="E12" s="1">
        <v>1087</v>
      </c>
      <c r="F12" s="17">
        <f t="shared" si="0"/>
        <v>885</v>
      </c>
    </row>
    <row r="13" spans="2:6" ht="15" x14ac:dyDescent="0.2">
      <c r="B13" s="2" t="s">
        <v>8</v>
      </c>
      <c r="C13" s="1">
        <v>23</v>
      </c>
      <c r="D13" s="1">
        <v>1365</v>
      </c>
      <c r="E13" s="1">
        <v>1354</v>
      </c>
      <c r="F13" s="17">
        <f t="shared" si="0"/>
        <v>34</v>
      </c>
    </row>
    <row r="14" spans="2:6" ht="15" x14ac:dyDescent="0.2">
      <c r="B14" s="2" t="s">
        <v>9</v>
      </c>
      <c r="C14" s="1">
        <v>297</v>
      </c>
      <c r="D14" s="1">
        <v>1203</v>
      </c>
      <c r="E14" s="1">
        <v>1357</v>
      </c>
      <c r="F14" s="17">
        <f t="shared" si="0"/>
        <v>143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2893</v>
      </c>
      <c r="D16" s="8">
        <f>SUM(D8:D14)</f>
        <v>8355</v>
      </c>
      <c r="E16" s="8">
        <f>SUM(E8:E14)</f>
        <v>7998</v>
      </c>
      <c r="F16" s="9">
        <f>SUM(F8:F14)</f>
        <v>3250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topLeftCell="A5"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108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109</v>
      </c>
      <c r="D6" s="8" t="s">
        <v>1</v>
      </c>
      <c r="E6" s="8" t="s">
        <v>2</v>
      </c>
      <c r="F6" s="14" t="s">
        <v>110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6">
        <v>191</v>
      </c>
      <c r="D8" s="16">
        <v>123</v>
      </c>
      <c r="E8" s="16">
        <v>0</v>
      </c>
      <c r="F8" s="17">
        <f>C8+D8-E8</f>
        <v>314</v>
      </c>
    </row>
    <row r="9" spans="2:6" ht="15" x14ac:dyDescent="0.2">
      <c r="B9" s="2" t="s">
        <v>4</v>
      </c>
      <c r="C9" s="16">
        <v>441</v>
      </c>
      <c r="D9" s="16">
        <v>0</v>
      </c>
      <c r="E9" s="16">
        <v>0</v>
      </c>
      <c r="F9" s="17">
        <f t="shared" ref="F9:F14" si="0">C9+D9-E9</f>
        <v>441</v>
      </c>
    </row>
    <row r="10" spans="2:6" ht="15" x14ac:dyDescent="0.2">
      <c r="B10" s="2" t="s">
        <v>5</v>
      </c>
      <c r="C10" s="16">
        <v>1092</v>
      </c>
      <c r="D10" s="16">
        <v>0</v>
      </c>
      <c r="E10" s="16">
        <v>3</v>
      </c>
      <c r="F10" s="17">
        <f t="shared" si="0"/>
        <v>1089</v>
      </c>
    </row>
    <row r="11" spans="2:6" ht="15" x14ac:dyDescent="0.2">
      <c r="B11" s="2" t="s">
        <v>6</v>
      </c>
      <c r="C11" s="16">
        <v>464</v>
      </c>
      <c r="D11" s="16">
        <v>0</v>
      </c>
      <c r="E11" s="16">
        <v>0</v>
      </c>
      <c r="F11" s="17">
        <f t="shared" si="0"/>
        <v>464</v>
      </c>
    </row>
    <row r="12" spans="2:6" ht="15" x14ac:dyDescent="0.2">
      <c r="B12" s="2" t="s">
        <v>71</v>
      </c>
      <c r="C12" s="16">
        <v>885</v>
      </c>
      <c r="D12" s="16">
        <v>3</v>
      </c>
      <c r="E12" s="16">
        <v>62</v>
      </c>
      <c r="F12" s="17">
        <f t="shared" si="0"/>
        <v>826</v>
      </c>
    </row>
    <row r="13" spans="2:6" ht="15" x14ac:dyDescent="0.2">
      <c r="B13" s="2" t="s">
        <v>8</v>
      </c>
      <c r="C13" s="16">
        <v>34</v>
      </c>
      <c r="D13" s="16">
        <v>195</v>
      </c>
      <c r="E13" s="16">
        <v>83</v>
      </c>
      <c r="F13" s="17">
        <f t="shared" si="0"/>
        <v>146</v>
      </c>
    </row>
    <row r="14" spans="2:6" ht="15" x14ac:dyDescent="0.2">
      <c r="B14" s="2" t="s">
        <v>9</v>
      </c>
      <c r="C14" s="16">
        <v>143</v>
      </c>
      <c r="D14" s="16">
        <v>1</v>
      </c>
      <c r="E14" s="16">
        <v>0</v>
      </c>
      <c r="F14" s="17">
        <f t="shared" si="0"/>
        <v>144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3250</v>
      </c>
      <c r="D16" s="8">
        <f>SUM(D8:D14)</f>
        <v>322</v>
      </c>
      <c r="E16" s="8">
        <f>SUM(E8:E14)</f>
        <v>148</v>
      </c>
      <c r="F16" s="9">
        <f>SUM(F8:F14)</f>
        <v>3424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114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115</v>
      </c>
      <c r="D6" s="8" t="s">
        <v>1</v>
      </c>
      <c r="E6" s="8" t="s">
        <v>2</v>
      </c>
      <c r="F6" s="14" t="s">
        <v>116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6">
        <v>314</v>
      </c>
      <c r="D8" s="16">
        <v>96</v>
      </c>
      <c r="E8" s="16">
        <v>171</v>
      </c>
      <c r="F8" s="17">
        <f>C8+D8-E8</f>
        <v>239</v>
      </c>
    </row>
    <row r="9" spans="2:6" ht="15" x14ac:dyDescent="0.2">
      <c r="B9" s="2" t="s">
        <v>4</v>
      </c>
      <c r="C9" s="16">
        <v>441</v>
      </c>
      <c r="D9" s="16">
        <v>93</v>
      </c>
      <c r="E9" s="16">
        <v>50</v>
      </c>
      <c r="F9" s="17">
        <f t="shared" ref="F9:F14" si="0">C9+D9-E9</f>
        <v>484</v>
      </c>
    </row>
    <row r="10" spans="2:6" ht="15" x14ac:dyDescent="0.2">
      <c r="B10" s="2" t="s">
        <v>5</v>
      </c>
      <c r="C10" s="16">
        <v>1089</v>
      </c>
      <c r="D10" s="16">
        <v>69</v>
      </c>
      <c r="E10" s="16">
        <v>145</v>
      </c>
      <c r="F10" s="17">
        <f t="shared" si="0"/>
        <v>1013</v>
      </c>
    </row>
    <row r="11" spans="2:6" ht="15" x14ac:dyDescent="0.2">
      <c r="B11" s="2" t="s">
        <v>6</v>
      </c>
      <c r="C11" s="16">
        <v>464</v>
      </c>
      <c r="D11" s="16">
        <v>60</v>
      </c>
      <c r="E11" s="16">
        <v>128</v>
      </c>
      <c r="F11" s="17">
        <f t="shared" si="0"/>
        <v>396</v>
      </c>
    </row>
    <row r="12" spans="2:6" ht="15" x14ac:dyDescent="0.2">
      <c r="B12" s="2" t="s">
        <v>71</v>
      </c>
      <c r="C12" s="16">
        <v>826</v>
      </c>
      <c r="D12" s="16">
        <v>310</v>
      </c>
      <c r="E12" s="16">
        <v>87</v>
      </c>
      <c r="F12" s="17">
        <f t="shared" si="0"/>
        <v>1049</v>
      </c>
    </row>
    <row r="13" spans="2:6" ht="15" x14ac:dyDescent="0.2">
      <c r="B13" s="2" t="s">
        <v>8</v>
      </c>
      <c r="C13" s="16">
        <v>146</v>
      </c>
      <c r="D13" s="16">
        <v>108</v>
      </c>
      <c r="E13" s="16">
        <v>136</v>
      </c>
      <c r="F13" s="17">
        <f t="shared" si="0"/>
        <v>118</v>
      </c>
    </row>
    <row r="14" spans="2:6" ht="15" x14ac:dyDescent="0.2">
      <c r="B14" s="2" t="s">
        <v>9</v>
      </c>
      <c r="C14" s="16">
        <v>144</v>
      </c>
      <c r="D14" s="16">
        <v>76</v>
      </c>
      <c r="E14" s="16">
        <v>73</v>
      </c>
      <c r="F14" s="17">
        <f t="shared" si="0"/>
        <v>147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3424</v>
      </c>
      <c r="D16" s="8">
        <f>SUM(D8:D14)</f>
        <v>812</v>
      </c>
      <c r="E16" s="8">
        <f>SUM(E8:E14)</f>
        <v>790</v>
      </c>
      <c r="F16" s="9">
        <f>SUM(F8:F14)</f>
        <v>3446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117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118</v>
      </c>
      <c r="D6" s="8" t="s">
        <v>1</v>
      </c>
      <c r="E6" s="8" t="s">
        <v>2</v>
      </c>
      <c r="F6" s="14" t="s">
        <v>119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6">
        <v>239</v>
      </c>
      <c r="D8" s="16">
        <v>161</v>
      </c>
      <c r="E8" s="16">
        <v>188</v>
      </c>
      <c r="F8" s="17">
        <f>C8+D8-E8</f>
        <v>212</v>
      </c>
    </row>
    <row r="9" spans="2:6" ht="15" x14ac:dyDescent="0.2">
      <c r="B9" s="2" t="s">
        <v>4</v>
      </c>
      <c r="C9" s="16">
        <v>484</v>
      </c>
      <c r="D9" s="16">
        <v>61</v>
      </c>
      <c r="E9" s="16">
        <v>111</v>
      </c>
      <c r="F9" s="17">
        <f t="shared" ref="F9:F14" si="0">C9+D9-E9</f>
        <v>434</v>
      </c>
    </row>
    <row r="10" spans="2:6" ht="15" x14ac:dyDescent="0.2">
      <c r="B10" s="2" t="s">
        <v>5</v>
      </c>
      <c r="C10" s="16">
        <v>1013</v>
      </c>
      <c r="D10" s="16">
        <v>46</v>
      </c>
      <c r="E10" s="16">
        <v>147</v>
      </c>
      <c r="F10" s="17">
        <f t="shared" si="0"/>
        <v>912</v>
      </c>
    </row>
    <row r="11" spans="2:6" ht="15" x14ac:dyDescent="0.2">
      <c r="B11" s="2" t="s">
        <v>6</v>
      </c>
      <c r="C11" s="16">
        <v>396</v>
      </c>
      <c r="D11" s="16">
        <v>204</v>
      </c>
      <c r="E11" s="16">
        <v>151</v>
      </c>
      <c r="F11" s="17">
        <f t="shared" si="0"/>
        <v>449</v>
      </c>
    </row>
    <row r="12" spans="2:6" ht="15" x14ac:dyDescent="0.2">
      <c r="B12" s="2" t="s">
        <v>71</v>
      </c>
      <c r="C12" s="16">
        <v>1049</v>
      </c>
      <c r="D12" s="16">
        <v>193</v>
      </c>
      <c r="E12" s="16">
        <v>93</v>
      </c>
      <c r="F12" s="17">
        <f t="shared" si="0"/>
        <v>1149</v>
      </c>
    </row>
    <row r="13" spans="2:6" ht="15" x14ac:dyDescent="0.2">
      <c r="B13" s="2" t="s">
        <v>8</v>
      </c>
      <c r="C13" s="16">
        <v>118</v>
      </c>
      <c r="D13" s="16">
        <v>103</v>
      </c>
      <c r="E13" s="16">
        <v>67</v>
      </c>
      <c r="F13" s="17">
        <f t="shared" si="0"/>
        <v>154</v>
      </c>
    </row>
    <row r="14" spans="2:6" ht="15" x14ac:dyDescent="0.2">
      <c r="B14" s="2" t="s">
        <v>9</v>
      </c>
      <c r="C14" s="16">
        <v>147</v>
      </c>
      <c r="D14" s="16">
        <v>64</v>
      </c>
      <c r="E14" s="16">
        <v>74</v>
      </c>
      <c r="F14" s="17">
        <f t="shared" si="0"/>
        <v>137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3446</v>
      </c>
      <c r="D16" s="8">
        <f>SUM(D8:D14)</f>
        <v>832</v>
      </c>
      <c r="E16" s="8">
        <f>SUM(E8:E14)</f>
        <v>831</v>
      </c>
      <c r="F16" s="9">
        <f>SUM(F8:F14)</f>
        <v>3447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120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121</v>
      </c>
      <c r="D6" s="8" t="s">
        <v>1</v>
      </c>
      <c r="E6" s="8" t="s">
        <v>2</v>
      </c>
      <c r="F6" s="14" t="s">
        <v>122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6">
        <v>212</v>
      </c>
      <c r="D8" s="16">
        <v>131</v>
      </c>
      <c r="E8" s="16">
        <v>188</v>
      </c>
      <c r="F8" s="17">
        <f>C8+D8-E8</f>
        <v>155</v>
      </c>
    </row>
    <row r="9" spans="2:6" ht="15" x14ac:dyDescent="0.2">
      <c r="B9" s="2" t="s">
        <v>4</v>
      </c>
      <c r="C9" s="16">
        <v>434</v>
      </c>
      <c r="D9" s="16">
        <v>4</v>
      </c>
      <c r="E9" s="16">
        <v>35</v>
      </c>
      <c r="F9" s="17">
        <f t="shared" ref="F9:F14" si="0">C9+D9-E9</f>
        <v>403</v>
      </c>
    </row>
    <row r="10" spans="2:6" ht="15" x14ac:dyDescent="0.2">
      <c r="B10" s="2" t="s">
        <v>5</v>
      </c>
      <c r="C10" s="16">
        <v>912</v>
      </c>
      <c r="D10" s="16">
        <v>1</v>
      </c>
      <c r="E10" s="16">
        <v>51</v>
      </c>
      <c r="F10" s="17">
        <f t="shared" si="0"/>
        <v>862</v>
      </c>
    </row>
    <row r="11" spans="2:6" ht="15" x14ac:dyDescent="0.2">
      <c r="B11" s="2" t="s">
        <v>6</v>
      </c>
      <c r="C11" s="16">
        <v>449</v>
      </c>
      <c r="D11" s="16">
        <v>220</v>
      </c>
      <c r="E11" s="16">
        <v>186</v>
      </c>
      <c r="F11" s="17">
        <f t="shared" si="0"/>
        <v>483</v>
      </c>
    </row>
    <row r="12" spans="2:6" ht="15" x14ac:dyDescent="0.2">
      <c r="B12" s="2" t="s">
        <v>71</v>
      </c>
      <c r="C12" s="16">
        <v>1149</v>
      </c>
      <c r="D12" s="16">
        <v>146</v>
      </c>
      <c r="E12" s="16">
        <v>76</v>
      </c>
      <c r="F12" s="17">
        <f t="shared" si="0"/>
        <v>1219</v>
      </c>
    </row>
    <row r="13" spans="2:6" ht="15" x14ac:dyDescent="0.2">
      <c r="B13" s="2" t="s">
        <v>8</v>
      </c>
      <c r="C13" s="16">
        <v>154</v>
      </c>
      <c r="D13" s="16">
        <v>88</v>
      </c>
      <c r="E13" s="16">
        <v>130</v>
      </c>
      <c r="F13" s="17">
        <f t="shared" si="0"/>
        <v>112</v>
      </c>
    </row>
    <row r="14" spans="2:6" ht="15" x14ac:dyDescent="0.2">
      <c r="B14" s="2" t="s">
        <v>9</v>
      </c>
      <c r="C14" s="16">
        <v>137</v>
      </c>
      <c r="D14" s="16">
        <v>89</v>
      </c>
      <c r="E14" s="16">
        <v>111</v>
      </c>
      <c r="F14" s="17">
        <f t="shared" si="0"/>
        <v>115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3447</v>
      </c>
      <c r="D16" s="8">
        <f>SUM(D8:D14)</f>
        <v>679</v>
      </c>
      <c r="E16" s="8">
        <f>SUM(E8:E14)</f>
        <v>777</v>
      </c>
      <c r="F16" s="9">
        <f>SUM(F8:F14)</f>
        <v>3349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123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124</v>
      </c>
      <c r="D6" s="8" t="s">
        <v>1</v>
      </c>
      <c r="E6" s="8" t="s">
        <v>2</v>
      </c>
      <c r="F6" s="14" t="s">
        <v>125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6">
        <v>155</v>
      </c>
      <c r="D8" s="16">
        <v>133</v>
      </c>
      <c r="E8" s="16">
        <v>194</v>
      </c>
      <c r="F8" s="17">
        <f>C8+D8-E8</f>
        <v>94</v>
      </c>
    </row>
    <row r="9" spans="2:6" ht="15" x14ac:dyDescent="0.2">
      <c r="B9" s="2" t="s">
        <v>4</v>
      </c>
      <c r="C9" s="16">
        <v>403</v>
      </c>
      <c r="D9" s="16">
        <v>3</v>
      </c>
      <c r="E9" s="16">
        <v>27</v>
      </c>
      <c r="F9" s="17">
        <f t="shared" ref="F9:F14" si="0">C9+D9-E9</f>
        <v>379</v>
      </c>
    </row>
    <row r="10" spans="2:6" ht="15" x14ac:dyDescent="0.2">
      <c r="B10" s="2" t="s">
        <v>5</v>
      </c>
      <c r="C10" s="16">
        <v>862</v>
      </c>
      <c r="D10" s="16">
        <v>160</v>
      </c>
      <c r="E10" s="16">
        <v>91</v>
      </c>
      <c r="F10" s="17">
        <f t="shared" si="0"/>
        <v>931</v>
      </c>
    </row>
    <row r="11" spans="2:6" ht="15" x14ac:dyDescent="0.2">
      <c r="B11" s="2" t="s">
        <v>6</v>
      </c>
      <c r="C11" s="16">
        <v>483</v>
      </c>
      <c r="D11" s="16">
        <v>201</v>
      </c>
      <c r="E11" s="16">
        <v>105</v>
      </c>
      <c r="F11" s="17">
        <f t="shared" si="0"/>
        <v>579</v>
      </c>
    </row>
    <row r="12" spans="2:6" ht="15" x14ac:dyDescent="0.2">
      <c r="B12" s="2" t="s">
        <v>71</v>
      </c>
      <c r="C12" s="16">
        <v>1219</v>
      </c>
      <c r="D12" s="16">
        <v>111</v>
      </c>
      <c r="E12" s="16">
        <v>103</v>
      </c>
      <c r="F12" s="17">
        <f t="shared" si="0"/>
        <v>1227</v>
      </c>
    </row>
    <row r="13" spans="2:6" ht="15" x14ac:dyDescent="0.2">
      <c r="B13" s="2" t="s">
        <v>8</v>
      </c>
      <c r="C13" s="16">
        <v>112</v>
      </c>
      <c r="D13" s="16">
        <v>115</v>
      </c>
      <c r="E13" s="16">
        <v>130</v>
      </c>
      <c r="F13" s="17">
        <f t="shared" si="0"/>
        <v>97</v>
      </c>
    </row>
    <row r="14" spans="2:6" ht="15" x14ac:dyDescent="0.2">
      <c r="B14" s="2" t="s">
        <v>9</v>
      </c>
      <c r="C14" s="16">
        <v>115</v>
      </c>
      <c r="D14" s="16">
        <v>72</v>
      </c>
      <c r="E14" s="16">
        <v>83</v>
      </c>
      <c r="F14" s="17">
        <f t="shared" si="0"/>
        <v>104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3349</v>
      </c>
      <c r="D16" s="8">
        <f>SUM(D8:D14)</f>
        <v>795</v>
      </c>
      <c r="E16" s="8">
        <f>SUM(E8:E14)</f>
        <v>733</v>
      </c>
      <c r="F16" s="9">
        <f>SUM(F8:F14)</f>
        <v>3411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126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127</v>
      </c>
      <c r="D6" s="8" t="s">
        <v>1</v>
      </c>
      <c r="E6" s="8" t="s">
        <v>2</v>
      </c>
      <c r="F6" s="14" t="s">
        <v>128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3</v>
      </c>
      <c r="C8" s="1">
        <v>94</v>
      </c>
      <c r="D8" s="1">
        <v>93</v>
      </c>
      <c r="E8" s="1">
        <v>103</v>
      </c>
      <c r="F8" s="17">
        <f>C8+D8-E8</f>
        <v>84</v>
      </c>
    </row>
    <row r="9" spans="2:6" ht="15" x14ac:dyDescent="0.2">
      <c r="B9" s="2" t="s">
        <v>4</v>
      </c>
      <c r="C9" s="1">
        <v>379</v>
      </c>
      <c r="D9" s="1">
        <v>3</v>
      </c>
      <c r="E9" s="1">
        <v>56</v>
      </c>
      <c r="F9" s="17">
        <f t="shared" ref="F9:F14" si="0">C9+D9-E9</f>
        <v>326</v>
      </c>
    </row>
    <row r="10" spans="2:6" ht="15" x14ac:dyDescent="0.2">
      <c r="B10" s="2" t="s">
        <v>5</v>
      </c>
      <c r="C10" s="1">
        <v>931</v>
      </c>
      <c r="D10" s="1">
        <v>95</v>
      </c>
      <c r="E10" s="1">
        <v>152</v>
      </c>
      <c r="F10" s="17">
        <f t="shared" si="0"/>
        <v>874</v>
      </c>
    </row>
    <row r="11" spans="2:6" ht="15" x14ac:dyDescent="0.2">
      <c r="B11" s="2" t="s">
        <v>6</v>
      </c>
      <c r="C11" s="1">
        <v>579</v>
      </c>
      <c r="D11" s="1">
        <v>181</v>
      </c>
      <c r="E11" s="1">
        <v>128</v>
      </c>
      <c r="F11" s="17">
        <f t="shared" si="0"/>
        <v>632</v>
      </c>
    </row>
    <row r="12" spans="2:6" ht="15" x14ac:dyDescent="0.2">
      <c r="B12" s="2" t="s">
        <v>71</v>
      </c>
      <c r="C12" s="1">
        <v>1227</v>
      </c>
      <c r="D12" s="1">
        <v>173</v>
      </c>
      <c r="E12" s="1">
        <v>26</v>
      </c>
      <c r="F12" s="17">
        <f t="shared" si="0"/>
        <v>1374</v>
      </c>
    </row>
    <row r="13" spans="2:6" ht="15" x14ac:dyDescent="0.2">
      <c r="B13" s="2" t="s">
        <v>8</v>
      </c>
      <c r="C13" s="1">
        <v>97</v>
      </c>
      <c r="D13" s="1">
        <v>103</v>
      </c>
      <c r="E13" s="1">
        <v>119</v>
      </c>
      <c r="F13" s="17">
        <f t="shared" si="0"/>
        <v>81</v>
      </c>
    </row>
    <row r="14" spans="2:6" ht="15" x14ac:dyDescent="0.2">
      <c r="B14" s="2" t="s">
        <v>9</v>
      </c>
      <c r="C14" s="1">
        <v>104</v>
      </c>
      <c r="D14" s="1">
        <v>57</v>
      </c>
      <c r="E14" s="1">
        <v>80</v>
      </c>
      <c r="F14" s="17">
        <f t="shared" si="0"/>
        <v>81</v>
      </c>
    </row>
    <row r="15" spans="2:6" ht="13.5" thickBot="1" x14ac:dyDescent="0.25">
      <c r="B15" s="10"/>
      <c r="C15" s="20"/>
      <c r="D15" s="20"/>
      <c r="E15" s="20"/>
      <c r="F15" s="21"/>
    </row>
    <row r="16" spans="2:6" ht="15.75" thickBot="1" x14ac:dyDescent="0.25">
      <c r="B16" s="13" t="s">
        <v>11</v>
      </c>
      <c r="C16" s="8">
        <f>SUM(C8:C14)</f>
        <v>3411</v>
      </c>
      <c r="D16" s="8">
        <f>SUM(D8:D14)</f>
        <v>705</v>
      </c>
      <c r="E16" s="8">
        <f>SUM(E8:E14)</f>
        <v>664</v>
      </c>
      <c r="F16" s="9">
        <f>SUM(F8:F14)</f>
        <v>3452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129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131</v>
      </c>
      <c r="D6" s="8" t="s">
        <v>1</v>
      </c>
      <c r="E6" s="8" t="s">
        <v>2</v>
      </c>
      <c r="F6" s="14" t="s">
        <v>132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3</v>
      </c>
      <c r="C8" s="1">
        <v>84</v>
      </c>
      <c r="D8" s="1">
        <v>142</v>
      </c>
      <c r="E8" s="1">
        <v>170</v>
      </c>
      <c r="F8" s="17">
        <f>C8+D8-E8</f>
        <v>56</v>
      </c>
    </row>
    <row r="9" spans="2:6" ht="15" x14ac:dyDescent="0.2">
      <c r="B9" s="2" t="s">
        <v>4</v>
      </c>
      <c r="C9" s="1">
        <v>326</v>
      </c>
      <c r="D9" s="1">
        <v>1</v>
      </c>
      <c r="E9" s="1">
        <v>26</v>
      </c>
      <c r="F9" s="17">
        <f t="shared" ref="F9:F14" si="0">C9+D9-E9</f>
        <v>301</v>
      </c>
    </row>
    <row r="10" spans="2:6" ht="15" x14ac:dyDescent="0.2">
      <c r="B10" s="2" t="s">
        <v>5</v>
      </c>
      <c r="C10" s="1">
        <v>874</v>
      </c>
      <c r="D10" s="1">
        <v>99</v>
      </c>
      <c r="E10" s="1">
        <v>28</v>
      </c>
      <c r="F10" s="17">
        <f t="shared" si="0"/>
        <v>945</v>
      </c>
    </row>
    <row r="11" spans="2:6" ht="15" x14ac:dyDescent="0.2">
      <c r="B11" s="2" t="s">
        <v>6</v>
      </c>
      <c r="C11" s="1">
        <v>632</v>
      </c>
      <c r="D11" s="1">
        <v>160</v>
      </c>
      <c r="E11" s="1">
        <v>96</v>
      </c>
      <c r="F11" s="17">
        <f t="shared" si="0"/>
        <v>696</v>
      </c>
    </row>
    <row r="12" spans="2:6" ht="15" x14ac:dyDescent="0.2">
      <c r="B12" s="2" t="s">
        <v>71</v>
      </c>
      <c r="C12" s="1">
        <v>1374</v>
      </c>
      <c r="D12" s="1">
        <v>34</v>
      </c>
      <c r="E12" s="1">
        <v>59</v>
      </c>
      <c r="F12" s="17">
        <f t="shared" si="0"/>
        <v>1349</v>
      </c>
    </row>
    <row r="13" spans="2:6" ht="15" x14ac:dyDescent="0.2">
      <c r="B13" s="2" t="s">
        <v>8</v>
      </c>
      <c r="C13" s="1">
        <v>81</v>
      </c>
      <c r="D13" s="1">
        <v>157</v>
      </c>
      <c r="E13" s="1">
        <v>153</v>
      </c>
      <c r="F13" s="17">
        <f t="shared" si="0"/>
        <v>85</v>
      </c>
    </row>
    <row r="14" spans="2:6" ht="15" x14ac:dyDescent="0.2">
      <c r="B14" s="2" t="s">
        <v>9</v>
      </c>
      <c r="C14" s="1">
        <v>81</v>
      </c>
      <c r="D14" s="1">
        <v>162</v>
      </c>
      <c r="E14" s="1">
        <v>4</v>
      </c>
      <c r="F14" s="17">
        <f t="shared" si="0"/>
        <v>239</v>
      </c>
    </row>
    <row r="15" spans="2:6" ht="13.5" thickBot="1" x14ac:dyDescent="0.25">
      <c r="B15" s="10"/>
      <c r="C15" s="20"/>
      <c r="D15" s="20"/>
      <c r="E15" s="20"/>
      <c r="F15" s="21"/>
    </row>
    <row r="16" spans="2:6" ht="15.75" thickBot="1" x14ac:dyDescent="0.25">
      <c r="B16" s="13" t="s">
        <v>11</v>
      </c>
      <c r="C16" s="8">
        <f>SUM(C8:C14)</f>
        <v>3452</v>
      </c>
      <c r="D16" s="8">
        <f>SUM(D8:D14)</f>
        <v>755</v>
      </c>
      <c r="E16" s="8">
        <f>SUM(E8:E14)</f>
        <v>536</v>
      </c>
      <c r="F16" s="9">
        <f>SUM(F8:F14)</f>
        <v>3671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2"/>
  <sheetViews>
    <sheetView topLeftCell="A4" workbookViewId="0">
      <selection activeCell="C16" sqref="C16:F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24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23</v>
      </c>
      <c r="D6" s="8" t="s">
        <v>1</v>
      </c>
      <c r="E6" s="8" t="s">
        <v>2</v>
      </c>
      <c r="F6" s="14" t="s">
        <v>25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158</v>
      </c>
      <c r="D8" s="15">
        <v>570</v>
      </c>
      <c r="E8" s="1">
        <v>644</v>
      </c>
      <c r="F8" s="3">
        <f t="shared" ref="F8:F14" si="0">C8+D8-E8</f>
        <v>84</v>
      </c>
    </row>
    <row r="9" spans="2:6" ht="15" x14ac:dyDescent="0.2">
      <c r="B9" s="2" t="s">
        <v>4</v>
      </c>
      <c r="C9" s="1">
        <v>52</v>
      </c>
      <c r="D9" s="15">
        <v>281</v>
      </c>
      <c r="E9" s="1">
        <v>227</v>
      </c>
      <c r="F9" s="3">
        <f t="shared" si="0"/>
        <v>106</v>
      </c>
    </row>
    <row r="10" spans="2:6" ht="15" x14ac:dyDescent="0.2">
      <c r="B10" s="2" t="s">
        <v>5</v>
      </c>
      <c r="C10" s="1">
        <v>86</v>
      </c>
      <c r="D10" s="15">
        <v>276</v>
      </c>
      <c r="E10" s="1">
        <v>310</v>
      </c>
      <c r="F10" s="3">
        <f t="shared" si="0"/>
        <v>52</v>
      </c>
    </row>
    <row r="11" spans="2:6" ht="15" x14ac:dyDescent="0.2">
      <c r="B11" s="2" t="s">
        <v>6</v>
      </c>
      <c r="C11" s="1">
        <v>120</v>
      </c>
      <c r="D11" s="15">
        <v>1422</v>
      </c>
      <c r="E11" s="1">
        <v>1424</v>
      </c>
      <c r="F11" s="3">
        <f t="shared" si="0"/>
        <v>118</v>
      </c>
    </row>
    <row r="12" spans="2:6" ht="15" x14ac:dyDescent="0.2">
      <c r="B12" s="2" t="s">
        <v>7</v>
      </c>
      <c r="C12" s="1">
        <v>85</v>
      </c>
      <c r="D12" s="15">
        <v>319</v>
      </c>
      <c r="E12" s="1">
        <v>302</v>
      </c>
      <c r="F12" s="3">
        <f t="shared" si="0"/>
        <v>102</v>
      </c>
    </row>
    <row r="13" spans="2:6" ht="15" x14ac:dyDescent="0.2">
      <c r="B13" s="2" t="s">
        <v>8</v>
      </c>
      <c r="C13" s="1">
        <v>250</v>
      </c>
      <c r="D13" s="15">
        <v>789</v>
      </c>
      <c r="E13" s="1">
        <v>1018</v>
      </c>
      <c r="F13" s="3">
        <f t="shared" si="0"/>
        <v>21</v>
      </c>
    </row>
    <row r="14" spans="2:6" ht="15" x14ac:dyDescent="0.2">
      <c r="B14" s="2" t="s">
        <v>9</v>
      </c>
      <c r="C14" s="1">
        <v>44</v>
      </c>
      <c r="D14" s="15">
        <v>434</v>
      </c>
      <c r="E14" s="1">
        <v>400</v>
      </c>
      <c r="F14" s="3">
        <f t="shared" si="0"/>
        <v>78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795</v>
      </c>
      <c r="D16" s="8">
        <f>SUM(D8:D14)</f>
        <v>4091</v>
      </c>
      <c r="E16" s="8">
        <f>SUM(E8:E14)</f>
        <v>4325</v>
      </c>
      <c r="F16" s="8">
        <f>SUM(F8:F14)</f>
        <v>561</v>
      </c>
    </row>
    <row r="18" spans="2:8" x14ac:dyDescent="0.2">
      <c r="B18" t="s">
        <v>16</v>
      </c>
    </row>
    <row r="22" spans="2:8" x14ac:dyDescent="0.2">
      <c r="H22">
        <f>4091+795-4325</f>
        <v>561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verticalDpi="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130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133</v>
      </c>
      <c r="D6" s="8" t="s">
        <v>1</v>
      </c>
      <c r="E6" s="8" t="s">
        <v>2</v>
      </c>
      <c r="F6" s="14" t="s">
        <v>134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3</v>
      </c>
      <c r="C8" s="1">
        <v>56</v>
      </c>
      <c r="D8" s="1">
        <v>193</v>
      </c>
      <c r="E8" s="1">
        <v>168</v>
      </c>
      <c r="F8" s="17">
        <f>C8+D8-E8</f>
        <v>81</v>
      </c>
    </row>
    <row r="9" spans="2:6" ht="15" x14ac:dyDescent="0.2">
      <c r="B9" s="2" t="s">
        <v>4</v>
      </c>
      <c r="C9" s="1">
        <v>301</v>
      </c>
      <c r="D9" s="1">
        <v>275</v>
      </c>
      <c r="E9" s="1">
        <v>60</v>
      </c>
      <c r="F9" s="17">
        <f t="shared" ref="F9:F14" si="0">C9+D9-E9</f>
        <v>516</v>
      </c>
    </row>
    <row r="10" spans="2:6" ht="15" x14ac:dyDescent="0.2">
      <c r="B10" s="2" t="s">
        <v>5</v>
      </c>
      <c r="C10" s="1">
        <v>945</v>
      </c>
      <c r="D10" s="1">
        <v>56</v>
      </c>
      <c r="E10" s="1">
        <v>171</v>
      </c>
      <c r="F10" s="17">
        <f t="shared" si="0"/>
        <v>830</v>
      </c>
    </row>
    <row r="11" spans="2:6" ht="15" x14ac:dyDescent="0.2">
      <c r="B11" s="2" t="s">
        <v>6</v>
      </c>
      <c r="C11" s="1">
        <v>696</v>
      </c>
      <c r="D11" s="1">
        <v>145</v>
      </c>
      <c r="E11" s="1">
        <v>278</v>
      </c>
      <c r="F11" s="17">
        <f t="shared" si="0"/>
        <v>563</v>
      </c>
    </row>
    <row r="12" spans="2:6" ht="15" x14ac:dyDescent="0.2">
      <c r="B12" s="2" t="s">
        <v>71</v>
      </c>
      <c r="C12" s="1">
        <v>1349</v>
      </c>
      <c r="D12" s="1">
        <v>297</v>
      </c>
      <c r="E12" s="1">
        <v>47</v>
      </c>
      <c r="F12" s="17">
        <f t="shared" si="0"/>
        <v>1599</v>
      </c>
    </row>
    <row r="13" spans="2:6" ht="15" x14ac:dyDescent="0.2">
      <c r="B13" s="2" t="s">
        <v>8</v>
      </c>
      <c r="C13" s="1">
        <v>85</v>
      </c>
      <c r="D13" s="1">
        <v>109</v>
      </c>
      <c r="E13" s="1">
        <v>121</v>
      </c>
      <c r="F13" s="17">
        <f t="shared" si="0"/>
        <v>73</v>
      </c>
    </row>
    <row r="14" spans="2:6" ht="15" x14ac:dyDescent="0.2">
      <c r="B14" s="2" t="s">
        <v>9</v>
      </c>
      <c r="C14" s="1">
        <v>239</v>
      </c>
      <c r="D14" s="1">
        <v>51</v>
      </c>
      <c r="E14" s="1">
        <v>153</v>
      </c>
      <c r="F14" s="17">
        <f t="shared" si="0"/>
        <v>137</v>
      </c>
    </row>
    <row r="15" spans="2:6" ht="13.5" thickBot="1" x14ac:dyDescent="0.25">
      <c r="B15" s="10"/>
      <c r="C15" s="20"/>
      <c r="D15" s="20"/>
      <c r="E15" s="20"/>
      <c r="F15" s="21"/>
    </row>
    <row r="16" spans="2:6" ht="15.75" thickBot="1" x14ac:dyDescent="0.25">
      <c r="B16" s="13" t="s">
        <v>11</v>
      </c>
      <c r="C16" s="8">
        <f>SUM(C8:C14)</f>
        <v>3671</v>
      </c>
      <c r="D16" s="8">
        <f>SUM(D8:D14)</f>
        <v>1126</v>
      </c>
      <c r="E16" s="8">
        <f>SUM(E8:E14)</f>
        <v>998</v>
      </c>
      <c r="F16" s="9">
        <f>SUM(F8:F14)</f>
        <v>3799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135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136</v>
      </c>
      <c r="D6" s="8" t="s">
        <v>1</v>
      </c>
      <c r="E6" s="8" t="s">
        <v>2</v>
      </c>
      <c r="F6" s="14" t="s">
        <v>137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3</v>
      </c>
      <c r="C8" s="1">
        <v>81</v>
      </c>
      <c r="D8" s="1">
        <v>130</v>
      </c>
      <c r="E8" s="1">
        <v>122</v>
      </c>
      <c r="F8" s="17">
        <f>C8+D8-E8</f>
        <v>89</v>
      </c>
    </row>
    <row r="9" spans="2:6" ht="15" x14ac:dyDescent="0.2">
      <c r="B9" s="2" t="s">
        <v>4</v>
      </c>
      <c r="C9" s="1">
        <v>516</v>
      </c>
      <c r="D9" s="1">
        <v>4</v>
      </c>
      <c r="E9" s="1">
        <v>42</v>
      </c>
      <c r="F9" s="17">
        <f t="shared" ref="F9:F14" si="0">C9+D9-E9</f>
        <v>478</v>
      </c>
    </row>
    <row r="10" spans="2:6" ht="15" x14ac:dyDescent="0.2">
      <c r="B10" s="2" t="s">
        <v>5</v>
      </c>
      <c r="C10" s="1">
        <v>830</v>
      </c>
      <c r="D10" s="1">
        <v>126</v>
      </c>
      <c r="E10" s="1">
        <v>145</v>
      </c>
      <c r="F10" s="17">
        <f t="shared" si="0"/>
        <v>811</v>
      </c>
    </row>
    <row r="11" spans="2:6" ht="15" x14ac:dyDescent="0.2">
      <c r="B11" s="2" t="s">
        <v>6</v>
      </c>
      <c r="C11" s="1">
        <v>563</v>
      </c>
      <c r="D11" s="1">
        <v>40</v>
      </c>
      <c r="E11" s="1">
        <v>135</v>
      </c>
      <c r="F11" s="17">
        <f t="shared" si="0"/>
        <v>468</v>
      </c>
    </row>
    <row r="12" spans="2:6" ht="15" x14ac:dyDescent="0.2">
      <c r="B12" s="2" t="s">
        <v>71</v>
      </c>
      <c r="C12" s="1">
        <v>1599</v>
      </c>
      <c r="D12" s="1">
        <v>147</v>
      </c>
      <c r="E12" s="1">
        <v>40</v>
      </c>
      <c r="F12" s="17">
        <f t="shared" si="0"/>
        <v>1706</v>
      </c>
    </row>
    <row r="13" spans="2:6" ht="15" x14ac:dyDescent="0.2">
      <c r="B13" s="2" t="s">
        <v>8</v>
      </c>
      <c r="C13" s="1">
        <v>73</v>
      </c>
      <c r="D13" s="1">
        <v>126</v>
      </c>
      <c r="E13" s="1">
        <v>143</v>
      </c>
      <c r="F13" s="17">
        <f t="shared" si="0"/>
        <v>56</v>
      </c>
    </row>
    <row r="14" spans="2:6" ht="15" x14ac:dyDescent="0.2">
      <c r="B14" s="2" t="s">
        <v>9</v>
      </c>
      <c r="C14" s="1">
        <v>137</v>
      </c>
      <c r="D14" s="1">
        <v>138</v>
      </c>
      <c r="E14" s="1">
        <v>93</v>
      </c>
      <c r="F14" s="17">
        <f t="shared" si="0"/>
        <v>182</v>
      </c>
    </row>
    <row r="15" spans="2:6" ht="13.5" thickBot="1" x14ac:dyDescent="0.25">
      <c r="B15" s="22"/>
      <c r="C15" s="23"/>
      <c r="D15" s="23"/>
      <c r="E15" s="23"/>
      <c r="F15" s="24"/>
    </row>
    <row r="16" spans="2:6" ht="15.75" thickBot="1" x14ac:dyDescent="0.25">
      <c r="B16" s="13" t="s">
        <v>11</v>
      </c>
      <c r="C16" s="8">
        <f>SUM(C8:C14)</f>
        <v>3799</v>
      </c>
      <c r="D16" s="8">
        <f>SUM(D8:D14)</f>
        <v>711</v>
      </c>
      <c r="E16" s="8">
        <f>SUM(E8:E14)</f>
        <v>720</v>
      </c>
      <c r="F16" s="9">
        <f>SUM(F8:F14)</f>
        <v>3790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H8" sqref="H8:H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138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139</v>
      </c>
      <c r="D6" s="8" t="s">
        <v>1</v>
      </c>
      <c r="E6" s="8" t="s">
        <v>2</v>
      </c>
      <c r="F6" s="14" t="s">
        <v>140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3</v>
      </c>
      <c r="C8" s="1">
        <v>89</v>
      </c>
      <c r="D8" s="1">
        <v>170</v>
      </c>
      <c r="E8" s="1">
        <v>132</v>
      </c>
      <c r="F8" s="17">
        <f>C8+D8-E8</f>
        <v>127</v>
      </c>
    </row>
    <row r="9" spans="2:6" ht="15" x14ac:dyDescent="0.2">
      <c r="B9" s="2" t="s">
        <v>4</v>
      </c>
      <c r="C9" s="1">
        <v>478</v>
      </c>
      <c r="D9" s="1">
        <v>105</v>
      </c>
      <c r="E9" s="1">
        <v>51</v>
      </c>
      <c r="F9" s="17">
        <f t="shared" ref="F9:F14" si="0">C9+D9-E9</f>
        <v>532</v>
      </c>
    </row>
    <row r="10" spans="2:6" ht="15" x14ac:dyDescent="0.2">
      <c r="B10" s="2" t="s">
        <v>5</v>
      </c>
      <c r="C10" s="1">
        <v>811</v>
      </c>
      <c r="D10" s="1">
        <v>206</v>
      </c>
      <c r="E10" s="1">
        <v>89</v>
      </c>
      <c r="F10" s="17">
        <f t="shared" si="0"/>
        <v>928</v>
      </c>
    </row>
    <row r="11" spans="2:6" ht="15" x14ac:dyDescent="0.2">
      <c r="B11" s="2" t="s">
        <v>6</v>
      </c>
      <c r="C11" s="1">
        <v>468</v>
      </c>
      <c r="D11" s="1">
        <v>92</v>
      </c>
      <c r="E11" s="1">
        <v>94</v>
      </c>
      <c r="F11" s="17">
        <f t="shared" si="0"/>
        <v>466</v>
      </c>
    </row>
    <row r="12" spans="2:6" ht="15" x14ac:dyDescent="0.2">
      <c r="B12" s="2" t="s">
        <v>71</v>
      </c>
      <c r="C12" s="1">
        <v>1706</v>
      </c>
      <c r="D12" s="1">
        <v>64</v>
      </c>
      <c r="E12" s="1">
        <v>456</v>
      </c>
      <c r="F12" s="17">
        <f t="shared" si="0"/>
        <v>1314</v>
      </c>
    </row>
    <row r="13" spans="2:6" ht="15" x14ac:dyDescent="0.2">
      <c r="B13" s="2" t="s">
        <v>8</v>
      </c>
      <c r="C13" s="1">
        <v>56</v>
      </c>
      <c r="D13" s="1">
        <v>91</v>
      </c>
      <c r="E13" s="1">
        <v>59</v>
      </c>
      <c r="F13" s="17">
        <f t="shared" si="0"/>
        <v>88</v>
      </c>
    </row>
    <row r="14" spans="2:6" ht="15" x14ac:dyDescent="0.2">
      <c r="B14" s="2" t="s">
        <v>9</v>
      </c>
      <c r="C14" s="1">
        <v>182</v>
      </c>
      <c r="D14" s="1">
        <v>3</v>
      </c>
      <c r="E14" s="1">
        <v>26</v>
      </c>
      <c r="F14" s="17">
        <f t="shared" si="0"/>
        <v>159</v>
      </c>
    </row>
    <row r="15" spans="2:6" ht="13.5" thickBot="1" x14ac:dyDescent="0.25">
      <c r="B15" s="22"/>
      <c r="C15" s="23"/>
      <c r="D15" s="23"/>
      <c r="E15" s="23"/>
      <c r="F15" s="24"/>
    </row>
    <row r="16" spans="2:6" ht="15.75" thickBot="1" x14ac:dyDescent="0.25">
      <c r="B16" s="13" t="s">
        <v>11</v>
      </c>
      <c r="C16" s="8">
        <f>SUM(C8:C14)</f>
        <v>3790</v>
      </c>
      <c r="D16" s="8">
        <f>SUM(D8:D14)</f>
        <v>731</v>
      </c>
      <c r="E16" s="8">
        <f>SUM(E8:E14)</f>
        <v>907</v>
      </c>
      <c r="F16" s="9">
        <f>SUM(F8:F14)</f>
        <v>3614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topLeftCell="A5"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141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142</v>
      </c>
      <c r="D6" s="8" t="s">
        <v>1</v>
      </c>
      <c r="E6" s="8" t="s">
        <v>2</v>
      </c>
      <c r="F6" s="14" t="s">
        <v>143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3</v>
      </c>
      <c r="C8" s="1">
        <v>127</v>
      </c>
      <c r="D8" s="1">
        <v>180</v>
      </c>
      <c r="E8" s="1">
        <v>47</v>
      </c>
      <c r="F8" s="17">
        <f>C8+D8-E8</f>
        <v>260</v>
      </c>
    </row>
    <row r="9" spans="2:6" ht="15" x14ac:dyDescent="0.2">
      <c r="B9" s="2" t="s">
        <v>4</v>
      </c>
      <c r="C9" s="1">
        <v>532</v>
      </c>
      <c r="D9" s="1">
        <v>79</v>
      </c>
      <c r="E9" s="1">
        <v>91</v>
      </c>
      <c r="F9" s="17">
        <f t="shared" ref="F9:F14" si="0">C9+D9-E9</f>
        <v>520</v>
      </c>
    </row>
    <row r="10" spans="2:6" ht="15" x14ac:dyDescent="0.2">
      <c r="B10" s="2" t="s">
        <v>5</v>
      </c>
      <c r="C10" s="1">
        <v>928</v>
      </c>
      <c r="D10" s="1">
        <v>138</v>
      </c>
      <c r="E10" s="1">
        <v>104</v>
      </c>
      <c r="F10" s="17">
        <f t="shared" si="0"/>
        <v>962</v>
      </c>
    </row>
    <row r="11" spans="2:6" ht="15" x14ac:dyDescent="0.2">
      <c r="B11" s="2" t="s">
        <v>6</v>
      </c>
      <c r="C11" s="1">
        <v>466</v>
      </c>
      <c r="D11" s="1">
        <v>286</v>
      </c>
      <c r="E11" s="1">
        <v>111</v>
      </c>
      <c r="F11" s="17">
        <f t="shared" si="0"/>
        <v>641</v>
      </c>
    </row>
    <row r="12" spans="2:6" ht="15" x14ac:dyDescent="0.2">
      <c r="B12" s="2" t="s">
        <v>71</v>
      </c>
      <c r="C12" s="1">
        <v>1314</v>
      </c>
      <c r="D12" s="1">
        <v>59</v>
      </c>
      <c r="E12" s="1">
        <v>184</v>
      </c>
      <c r="F12" s="17">
        <f t="shared" si="0"/>
        <v>1189</v>
      </c>
    </row>
    <row r="13" spans="2:6" ht="15" x14ac:dyDescent="0.2">
      <c r="B13" s="2" t="s">
        <v>8</v>
      </c>
      <c r="C13" s="1">
        <v>88</v>
      </c>
      <c r="D13" s="1">
        <v>99</v>
      </c>
      <c r="E13" s="1">
        <v>128</v>
      </c>
      <c r="F13" s="17">
        <f t="shared" si="0"/>
        <v>59</v>
      </c>
    </row>
    <row r="14" spans="2:6" ht="15" x14ac:dyDescent="0.2">
      <c r="B14" s="2" t="s">
        <v>9</v>
      </c>
      <c r="C14" s="1">
        <v>159</v>
      </c>
      <c r="D14" s="1">
        <v>73</v>
      </c>
      <c r="E14" s="1">
        <v>60</v>
      </c>
      <c r="F14" s="17">
        <f t="shared" si="0"/>
        <v>172</v>
      </c>
    </row>
    <row r="15" spans="2:6" ht="13.5" thickBot="1" x14ac:dyDescent="0.25">
      <c r="B15" s="22"/>
      <c r="C15" s="23"/>
      <c r="D15" s="23"/>
      <c r="E15" s="23"/>
      <c r="F15" s="24"/>
    </row>
    <row r="16" spans="2:6" ht="15.75" thickBot="1" x14ac:dyDescent="0.25">
      <c r="B16" s="13" t="s">
        <v>11</v>
      </c>
      <c r="C16" s="8">
        <f>SUM(C8:C14)</f>
        <v>3614</v>
      </c>
      <c r="D16" s="8">
        <f>SUM(D8:D14)</f>
        <v>914</v>
      </c>
      <c r="E16" s="8">
        <f>SUM(E8:E14)</f>
        <v>725</v>
      </c>
      <c r="F16" s="9">
        <f>SUM(F8:F14)</f>
        <v>3803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H8" sqref="H8:H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144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145</v>
      </c>
      <c r="D6" s="8" t="s">
        <v>1</v>
      </c>
      <c r="E6" s="8" t="s">
        <v>2</v>
      </c>
      <c r="F6" s="14" t="s">
        <v>146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3</v>
      </c>
      <c r="C8" s="1">
        <v>260</v>
      </c>
      <c r="D8" s="1">
        <v>37</v>
      </c>
      <c r="E8" s="1">
        <v>185</v>
      </c>
      <c r="F8" s="17">
        <f>C8+D8-E8</f>
        <v>112</v>
      </c>
    </row>
    <row r="9" spans="2:6" ht="15" x14ac:dyDescent="0.2">
      <c r="B9" s="2" t="s">
        <v>4</v>
      </c>
      <c r="C9" s="1">
        <v>520</v>
      </c>
      <c r="D9" s="1">
        <v>70</v>
      </c>
      <c r="E9" s="1">
        <v>25</v>
      </c>
      <c r="F9" s="17">
        <f t="shared" ref="F9:F14" si="0">C9+D9-E9</f>
        <v>565</v>
      </c>
    </row>
    <row r="10" spans="2:6" ht="15" x14ac:dyDescent="0.2">
      <c r="B10" s="2" t="s">
        <v>5</v>
      </c>
      <c r="C10" s="1">
        <v>962</v>
      </c>
      <c r="D10" s="1">
        <v>12</v>
      </c>
      <c r="E10" s="1">
        <v>367</v>
      </c>
      <c r="F10" s="17">
        <f t="shared" si="0"/>
        <v>607</v>
      </c>
    </row>
    <row r="11" spans="2:6" ht="15" x14ac:dyDescent="0.2">
      <c r="B11" s="2" t="s">
        <v>6</v>
      </c>
      <c r="C11" s="1">
        <v>641</v>
      </c>
      <c r="D11" s="1">
        <v>0</v>
      </c>
      <c r="E11" s="1">
        <v>75</v>
      </c>
      <c r="F11" s="17">
        <f t="shared" si="0"/>
        <v>566</v>
      </c>
    </row>
    <row r="12" spans="2:6" ht="15" x14ac:dyDescent="0.2">
      <c r="B12" s="2" t="s">
        <v>71</v>
      </c>
      <c r="C12" s="1">
        <v>1189</v>
      </c>
      <c r="D12" s="1">
        <v>78</v>
      </c>
      <c r="E12" s="1">
        <v>256</v>
      </c>
      <c r="F12" s="17">
        <f t="shared" si="0"/>
        <v>1011</v>
      </c>
    </row>
    <row r="13" spans="2:6" ht="15" x14ac:dyDescent="0.2">
      <c r="B13" s="2" t="s">
        <v>8</v>
      </c>
      <c r="C13" s="1">
        <v>59</v>
      </c>
      <c r="D13" s="1">
        <v>74</v>
      </c>
      <c r="E13" s="1">
        <v>83</v>
      </c>
      <c r="F13" s="17">
        <f t="shared" si="0"/>
        <v>50</v>
      </c>
    </row>
    <row r="14" spans="2:6" ht="15" x14ac:dyDescent="0.2">
      <c r="B14" s="2" t="s">
        <v>9</v>
      </c>
      <c r="C14" s="1">
        <v>172</v>
      </c>
      <c r="D14" s="1">
        <v>83</v>
      </c>
      <c r="E14" s="1">
        <v>50</v>
      </c>
      <c r="F14" s="17">
        <f t="shared" si="0"/>
        <v>205</v>
      </c>
    </row>
    <row r="15" spans="2:6" ht="13.5" thickBot="1" x14ac:dyDescent="0.25">
      <c r="B15" s="22"/>
      <c r="C15" s="23"/>
      <c r="D15" s="23"/>
      <c r="E15" s="23"/>
      <c r="F15" s="24"/>
    </row>
    <row r="16" spans="2:6" ht="15.75" thickBot="1" x14ac:dyDescent="0.25">
      <c r="B16" s="13" t="s">
        <v>11</v>
      </c>
      <c r="C16" s="8">
        <f>SUM(C8:C14)</f>
        <v>3803</v>
      </c>
      <c r="D16" s="8">
        <f>SUM(D8:D14)</f>
        <v>354</v>
      </c>
      <c r="E16" s="8">
        <f>SUM(E8:E14)</f>
        <v>1041</v>
      </c>
      <c r="F16" s="9">
        <f>SUM(F8:F14)</f>
        <v>3116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I24" sqref="I24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149</v>
      </c>
      <c r="C4" s="150"/>
      <c r="D4" s="150"/>
      <c r="E4" s="150"/>
      <c r="F4" s="151"/>
    </row>
    <row r="5" spans="2:6" ht="9.75" customHeight="1" thickBot="1" x14ac:dyDescent="0.25"/>
    <row r="6" spans="2:6" ht="21" customHeight="1" thickBot="1" x14ac:dyDescent="0.25">
      <c r="B6" s="7" t="s">
        <v>0</v>
      </c>
      <c r="C6" s="8" t="s">
        <v>147</v>
      </c>
      <c r="D6" s="8" t="s">
        <v>1</v>
      </c>
      <c r="E6" s="8" t="s">
        <v>2</v>
      </c>
      <c r="F6" s="14" t="s">
        <v>148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191</v>
      </c>
      <c r="D8" s="1">
        <v>1589</v>
      </c>
      <c r="E8" s="1">
        <v>1668</v>
      </c>
      <c r="F8" s="17">
        <f t="shared" ref="F8:F14" si="0">C8+D8-E8</f>
        <v>112</v>
      </c>
    </row>
    <row r="9" spans="2:6" ht="15" x14ac:dyDescent="0.2">
      <c r="B9" s="2" t="s">
        <v>4</v>
      </c>
      <c r="C9" s="1">
        <v>441</v>
      </c>
      <c r="D9" s="1">
        <v>698</v>
      </c>
      <c r="E9" s="1">
        <v>574</v>
      </c>
      <c r="F9" s="17">
        <f t="shared" si="0"/>
        <v>565</v>
      </c>
    </row>
    <row r="10" spans="2:6" ht="15" x14ac:dyDescent="0.2">
      <c r="B10" s="2" t="s">
        <v>5</v>
      </c>
      <c r="C10" s="1">
        <v>1092</v>
      </c>
      <c r="D10" s="1">
        <v>1008</v>
      </c>
      <c r="E10" s="1">
        <v>1493</v>
      </c>
      <c r="F10" s="17">
        <f t="shared" si="0"/>
        <v>607</v>
      </c>
    </row>
    <row r="11" spans="2:6" ht="15" x14ac:dyDescent="0.2">
      <c r="B11" s="2" t="s">
        <v>6</v>
      </c>
      <c r="C11" s="1">
        <v>464</v>
      </c>
      <c r="D11" s="1">
        <v>1589</v>
      </c>
      <c r="E11" s="1">
        <v>1487</v>
      </c>
      <c r="F11" s="17">
        <f t="shared" si="0"/>
        <v>566</v>
      </c>
    </row>
    <row r="12" spans="2:6" ht="15" x14ac:dyDescent="0.2">
      <c r="B12" s="2" t="s">
        <v>71</v>
      </c>
      <c r="C12" s="1">
        <v>885</v>
      </c>
      <c r="D12" s="1">
        <v>1615</v>
      </c>
      <c r="E12" s="1">
        <v>1489</v>
      </c>
      <c r="F12" s="17">
        <f t="shared" si="0"/>
        <v>1011</v>
      </c>
    </row>
    <row r="13" spans="2:6" ht="15" x14ac:dyDescent="0.2">
      <c r="B13" s="2" t="s">
        <v>8</v>
      </c>
      <c r="C13" s="1">
        <v>34</v>
      </c>
      <c r="D13" s="1">
        <v>1368</v>
      </c>
      <c r="E13" s="1">
        <v>1352</v>
      </c>
      <c r="F13" s="17">
        <f t="shared" si="0"/>
        <v>50</v>
      </c>
    </row>
    <row r="14" spans="2:6" ht="15" x14ac:dyDescent="0.2">
      <c r="B14" s="2" t="s">
        <v>9</v>
      </c>
      <c r="C14" s="1">
        <v>143</v>
      </c>
      <c r="D14" s="1">
        <v>869</v>
      </c>
      <c r="E14" s="1">
        <v>807</v>
      </c>
      <c r="F14" s="17">
        <f t="shared" si="0"/>
        <v>205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3250</v>
      </c>
      <c r="D16" s="8">
        <f>SUM(D8:D14)</f>
        <v>8736</v>
      </c>
      <c r="E16" s="8">
        <f>SUM(E8:E14)</f>
        <v>8870</v>
      </c>
      <c r="F16" s="9">
        <f>SUM(F8:F14)</f>
        <v>3116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150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151</v>
      </c>
      <c r="D6" s="8" t="s">
        <v>1</v>
      </c>
      <c r="E6" s="8" t="s">
        <v>2</v>
      </c>
      <c r="F6" s="14" t="s">
        <v>152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112</v>
      </c>
      <c r="D8" s="1">
        <v>100</v>
      </c>
      <c r="E8" s="1">
        <v>0</v>
      </c>
      <c r="F8" s="17">
        <f t="shared" ref="F8:F14" si="0">C8+D8-E8</f>
        <v>212</v>
      </c>
    </row>
    <row r="9" spans="2:6" ht="15" x14ac:dyDescent="0.2">
      <c r="B9" s="2" t="s">
        <v>4</v>
      </c>
      <c r="C9" s="1">
        <v>565</v>
      </c>
      <c r="D9" s="1">
        <v>0</v>
      </c>
      <c r="E9" s="1">
        <v>0</v>
      </c>
      <c r="F9" s="17">
        <f t="shared" si="0"/>
        <v>565</v>
      </c>
    </row>
    <row r="10" spans="2:6" ht="15" x14ac:dyDescent="0.2">
      <c r="B10" s="2" t="s">
        <v>5</v>
      </c>
      <c r="C10" s="1">
        <v>607</v>
      </c>
      <c r="D10" s="1">
        <v>72</v>
      </c>
      <c r="E10" s="1">
        <v>6</v>
      </c>
      <c r="F10" s="17">
        <f t="shared" si="0"/>
        <v>673</v>
      </c>
    </row>
    <row r="11" spans="2:6" ht="15" x14ac:dyDescent="0.2">
      <c r="B11" s="2" t="s">
        <v>6</v>
      </c>
      <c r="C11" s="1">
        <v>566</v>
      </c>
      <c r="D11" s="1">
        <v>0</v>
      </c>
      <c r="E11" s="1">
        <v>0</v>
      </c>
      <c r="F11" s="17">
        <f t="shared" si="0"/>
        <v>566</v>
      </c>
    </row>
    <row r="12" spans="2:6" ht="15" x14ac:dyDescent="0.2">
      <c r="B12" s="2" t="s">
        <v>71</v>
      </c>
      <c r="C12" s="1">
        <v>1011</v>
      </c>
      <c r="D12" s="1">
        <v>50</v>
      </c>
      <c r="E12" s="1">
        <v>49</v>
      </c>
      <c r="F12" s="17">
        <f t="shared" si="0"/>
        <v>1012</v>
      </c>
    </row>
    <row r="13" spans="2:6" ht="15" x14ac:dyDescent="0.2">
      <c r="B13" s="2" t="s">
        <v>8</v>
      </c>
      <c r="C13" s="1">
        <v>50</v>
      </c>
      <c r="D13" s="1">
        <v>65</v>
      </c>
      <c r="E13" s="1">
        <v>21</v>
      </c>
      <c r="F13" s="17">
        <f t="shared" si="0"/>
        <v>94</v>
      </c>
    </row>
    <row r="14" spans="2:6" ht="15" x14ac:dyDescent="0.2">
      <c r="B14" s="2" t="s">
        <v>9</v>
      </c>
      <c r="C14" s="1">
        <v>205</v>
      </c>
      <c r="D14" s="1">
        <v>2</v>
      </c>
      <c r="E14" s="1">
        <v>0</v>
      </c>
      <c r="F14" s="17">
        <f t="shared" si="0"/>
        <v>207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3116</v>
      </c>
      <c r="D16" s="8">
        <f>SUM(D8:D14)</f>
        <v>289</v>
      </c>
      <c r="E16" s="8">
        <f>SUM(E8:E14)</f>
        <v>76</v>
      </c>
      <c r="F16" s="9">
        <f>SUM(F8:F14)</f>
        <v>3329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H20" sqref="H20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153</v>
      </c>
      <c r="C4" s="150"/>
      <c r="D4" s="150"/>
      <c r="E4" s="150"/>
      <c r="F4" s="151"/>
    </row>
    <row r="5" spans="2:6" ht="8.25" customHeight="1" thickBot="1" x14ac:dyDescent="0.25"/>
    <row r="6" spans="2:6" ht="21" customHeight="1" x14ac:dyDescent="0.2">
      <c r="B6" s="29" t="s">
        <v>0</v>
      </c>
      <c r="C6" s="30" t="s">
        <v>154</v>
      </c>
      <c r="D6" s="30" t="s">
        <v>1</v>
      </c>
      <c r="E6" s="30" t="s">
        <v>2</v>
      </c>
      <c r="F6" s="31" t="s">
        <v>155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3</v>
      </c>
      <c r="C8" s="1">
        <v>212</v>
      </c>
      <c r="D8" s="1">
        <v>183</v>
      </c>
      <c r="E8" s="1">
        <v>227</v>
      </c>
      <c r="F8" s="17">
        <f t="shared" ref="F8:F14" si="0">C8+D8-E8</f>
        <v>168</v>
      </c>
    </row>
    <row r="9" spans="2:6" ht="15" x14ac:dyDescent="0.2">
      <c r="B9" s="2" t="s">
        <v>4</v>
      </c>
      <c r="C9" s="1">
        <v>565</v>
      </c>
      <c r="D9" s="1">
        <v>5</v>
      </c>
      <c r="E9" s="1">
        <v>30</v>
      </c>
      <c r="F9" s="17">
        <f t="shared" si="0"/>
        <v>540</v>
      </c>
    </row>
    <row r="10" spans="2:6" ht="15" x14ac:dyDescent="0.2">
      <c r="B10" s="2" t="s">
        <v>5</v>
      </c>
      <c r="C10" s="1">
        <v>673</v>
      </c>
      <c r="D10" s="1">
        <v>117</v>
      </c>
      <c r="E10" s="1">
        <v>58</v>
      </c>
      <c r="F10" s="17">
        <f t="shared" si="0"/>
        <v>732</v>
      </c>
    </row>
    <row r="11" spans="2:6" ht="15" x14ac:dyDescent="0.2">
      <c r="B11" s="2" t="s">
        <v>6</v>
      </c>
      <c r="C11" s="1">
        <v>566</v>
      </c>
      <c r="D11" s="1">
        <v>100</v>
      </c>
      <c r="E11" s="1">
        <v>60</v>
      </c>
      <c r="F11" s="17">
        <f t="shared" si="0"/>
        <v>606</v>
      </c>
    </row>
    <row r="12" spans="2:6" ht="15" x14ac:dyDescent="0.2">
      <c r="B12" s="2" t="s">
        <v>71</v>
      </c>
      <c r="C12" s="1">
        <v>1012</v>
      </c>
      <c r="D12" s="1">
        <v>307</v>
      </c>
      <c r="E12" s="1">
        <v>26</v>
      </c>
      <c r="F12" s="17">
        <f t="shared" si="0"/>
        <v>1293</v>
      </c>
    </row>
    <row r="13" spans="2:6" ht="15" x14ac:dyDescent="0.2">
      <c r="B13" s="2" t="s">
        <v>8</v>
      </c>
      <c r="C13" s="1">
        <v>94</v>
      </c>
      <c r="D13" s="1">
        <v>42</v>
      </c>
      <c r="E13" s="1">
        <v>73</v>
      </c>
      <c r="F13" s="17">
        <f t="shared" si="0"/>
        <v>63</v>
      </c>
    </row>
    <row r="14" spans="2:6" ht="15" x14ac:dyDescent="0.2">
      <c r="B14" s="2" t="s">
        <v>9</v>
      </c>
      <c r="C14" s="1">
        <v>207</v>
      </c>
      <c r="D14" s="1">
        <v>75</v>
      </c>
      <c r="E14" s="1">
        <v>124</v>
      </c>
      <c r="F14" s="17">
        <f t="shared" si="0"/>
        <v>158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11</v>
      </c>
      <c r="C16" s="26">
        <f>SUM(C8:C14)</f>
        <v>3329</v>
      </c>
      <c r="D16" s="26">
        <f>SUM(D8:D14)</f>
        <v>829</v>
      </c>
      <c r="E16" s="26">
        <f>SUM(E8:E14)</f>
        <v>598</v>
      </c>
      <c r="F16" s="27">
        <f>SUM(F8:F14)</f>
        <v>3560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156</v>
      </c>
      <c r="C4" s="150"/>
      <c r="D4" s="150"/>
      <c r="E4" s="150"/>
      <c r="F4" s="151"/>
    </row>
    <row r="5" spans="2:6" ht="8.25" customHeight="1" thickBot="1" x14ac:dyDescent="0.25"/>
    <row r="6" spans="2:6" ht="21" customHeight="1" x14ac:dyDescent="0.2">
      <c r="B6" s="29" t="s">
        <v>0</v>
      </c>
      <c r="C6" s="30" t="s">
        <v>157</v>
      </c>
      <c r="D6" s="30" t="s">
        <v>1</v>
      </c>
      <c r="E6" s="30" t="s">
        <v>2</v>
      </c>
      <c r="F6" s="31" t="s">
        <v>158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3</v>
      </c>
      <c r="C8" s="1">
        <v>168</v>
      </c>
      <c r="D8" s="1">
        <v>258</v>
      </c>
      <c r="E8" s="1">
        <v>120</v>
      </c>
      <c r="F8" s="17">
        <f t="shared" ref="F8:F14" si="0">C8+D8-E8</f>
        <v>306</v>
      </c>
    </row>
    <row r="9" spans="2:6" ht="15" x14ac:dyDescent="0.2">
      <c r="B9" s="2" t="s">
        <v>4</v>
      </c>
      <c r="C9" s="1">
        <v>540</v>
      </c>
      <c r="D9" s="1">
        <v>115</v>
      </c>
      <c r="E9" s="1">
        <v>42</v>
      </c>
      <c r="F9" s="17">
        <f t="shared" si="0"/>
        <v>613</v>
      </c>
    </row>
    <row r="10" spans="2:6" ht="15" x14ac:dyDescent="0.2">
      <c r="B10" s="2" t="s">
        <v>5</v>
      </c>
      <c r="C10" s="1">
        <v>732</v>
      </c>
      <c r="D10" s="1">
        <v>259</v>
      </c>
      <c r="E10" s="1">
        <v>79</v>
      </c>
      <c r="F10" s="17">
        <f t="shared" si="0"/>
        <v>912</v>
      </c>
    </row>
    <row r="11" spans="2:6" ht="15" x14ac:dyDescent="0.2">
      <c r="B11" s="2" t="s">
        <v>6</v>
      </c>
      <c r="C11" s="1">
        <v>606</v>
      </c>
      <c r="D11" s="1">
        <v>150</v>
      </c>
      <c r="E11" s="1">
        <v>205</v>
      </c>
      <c r="F11" s="17">
        <f t="shared" si="0"/>
        <v>551</v>
      </c>
    </row>
    <row r="12" spans="2:6" ht="15" x14ac:dyDescent="0.2">
      <c r="B12" s="2" t="s">
        <v>71</v>
      </c>
      <c r="C12" s="1">
        <v>1293</v>
      </c>
      <c r="D12" s="1">
        <v>167</v>
      </c>
      <c r="E12" s="1">
        <v>46</v>
      </c>
      <c r="F12" s="17">
        <f t="shared" si="0"/>
        <v>1414</v>
      </c>
    </row>
    <row r="13" spans="2:6" ht="15" x14ac:dyDescent="0.2">
      <c r="B13" s="2" t="s">
        <v>8</v>
      </c>
      <c r="C13" s="1">
        <v>63</v>
      </c>
      <c r="D13" s="1">
        <v>96</v>
      </c>
      <c r="E13" s="1">
        <v>134</v>
      </c>
      <c r="F13" s="17">
        <f t="shared" si="0"/>
        <v>25</v>
      </c>
    </row>
    <row r="14" spans="2:6" ht="15" x14ac:dyDescent="0.2">
      <c r="B14" s="2" t="s">
        <v>9</v>
      </c>
      <c r="C14" s="1">
        <v>158</v>
      </c>
      <c r="D14" s="1">
        <v>205</v>
      </c>
      <c r="E14" s="1">
        <v>113</v>
      </c>
      <c r="F14" s="17">
        <f t="shared" si="0"/>
        <v>250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11</v>
      </c>
      <c r="C16" s="26">
        <f>SUM(C8:C14)</f>
        <v>3560</v>
      </c>
      <c r="D16" s="26">
        <f>SUM(D8:D14)</f>
        <v>1250</v>
      </c>
      <c r="E16" s="26">
        <f>SUM(E8:E14)</f>
        <v>739</v>
      </c>
      <c r="F16" s="27">
        <f>SUM(F8:F14)</f>
        <v>4071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159</v>
      </c>
      <c r="C4" s="150"/>
      <c r="D4" s="150"/>
      <c r="E4" s="150"/>
      <c r="F4" s="151"/>
    </row>
    <row r="5" spans="2:6" ht="8.25" customHeight="1" thickBot="1" x14ac:dyDescent="0.25"/>
    <row r="6" spans="2:6" ht="21" customHeight="1" x14ac:dyDescent="0.2">
      <c r="B6" s="29" t="s">
        <v>0</v>
      </c>
      <c r="C6" s="30" t="s">
        <v>160</v>
      </c>
      <c r="D6" s="30" t="s">
        <v>1</v>
      </c>
      <c r="E6" s="30" t="s">
        <v>2</v>
      </c>
      <c r="F6" s="31" t="s">
        <v>161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3</v>
      </c>
      <c r="C8" s="16">
        <v>306</v>
      </c>
      <c r="D8" s="16">
        <v>117</v>
      </c>
      <c r="E8" s="16">
        <v>74</v>
      </c>
      <c r="F8" s="17">
        <f t="shared" ref="F8:F14" si="0">C8+D8-E8</f>
        <v>349</v>
      </c>
    </row>
    <row r="9" spans="2:6" ht="15" x14ac:dyDescent="0.2">
      <c r="B9" s="2" t="s">
        <v>4</v>
      </c>
      <c r="C9" s="16">
        <v>613</v>
      </c>
      <c r="D9" s="16">
        <v>158</v>
      </c>
      <c r="E9" s="16">
        <v>53</v>
      </c>
      <c r="F9" s="17">
        <f t="shared" si="0"/>
        <v>718</v>
      </c>
    </row>
    <row r="10" spans="2:6" ht="15" x14ac:dyDescent="0.2">
      <c r="B10" s="2" t="s">
        <v>5</v>
      </c>
      <c r="C10" s="16">
        <v>912</v>
      </c>
      <c r="D10" s="16">
        <v>7</v>
      </c>
      <c r="E10" s="16">
        <v>69</v>
      </c>
      <c r="F10" s="17">
        <f t="shared" si="0"/>
        <v>850</v>
      </c>
    </row>
    <row r="11" spans="2:6" ht="15" x14ac:dyDescent="0.2">
      <c r="B11" s="2" t="s">
        <v>6</v>
      </c>
      <c r="C11" s="16">
        <v>551</v>
      </c>
      <c r="D11" s="16">
        <v>154</v>
      </c>
      <c r="E11" s="16">
        <v>120</v>
      </c>
      <c r="F11" s="17">
        <f t="shared" si="0"/>
        <v>585</v>
      </c>
    </row>
    <row r="12" spans="2:6" ht="15" x14ac:dyDescent="0.2">
      <c r="B12" s="2" t="s">
        <v>71</v>
      </c>
      <c r="C12" s="16">
        <v>1414</v>
      </c>
      <c r="D12" s="16">
        <v>135</v>
      </c>
      <c r="E12" s="16">
        <v>48</v>
      </c>
      <c r="F12" s="17">
        <f t="shared" si="0"/>
        <v>1501</v>
      </c>
    </row>
    <row r="13" spans="2:6" ht="15" x14ac:dyDescent="0.2">
      <c r="B13" s="2" t="s">
        <v>8</v>
      </c>
      <c r="C13" s="16">
        <v>25</v>
      </c>
      <c r="D13" s="16">
        <v>82</v>
      </c>
      <c r="E13" s="16">
        <v>46</v>
      </c>
      <c r="F13" s="17">
        <f t="shared" si="0"/>
        <v>61</v>
      </c>
    </row>
    <row r="14" spans="2:6" ht="15" x14ac:dyDescent="0.2">
      <c r="B14" s="2" t="s">
        <v>9</v>
      </c>
      <c r="C14" s="16">
        <v>250</v>
      </c>
      <c r="D14" s="16">
        <v>99</v>
      </c>
      <c r="E14" s="16">
        <v>119</v>
      </c>
      <c r="F14" s="17">
        <f t="shared" si="0"/>
        <v>230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11</v>
      </c>
      <c r="C16" s="26">
        <f>SUM(C8:C14)</f>
        <v>4071</v>
      </c>
      <c r="D16" s="26">
        <f>SUM(D8:D14)</f>
        <v>752</v>
      </c>
      <c r="E16" s="26">
        <f>SUM(E8:E14)</f>
        <v>529</v>
      </c>
      <c r="F16" s="27">
        <f>SUM(F8:F14)</f>
        <v>4294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topLeftCell="A16" workbookViewId="0">
      <selection activeCell="C16" sqref="C16:F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26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27</v>
      </c>
      <c r="D6" s="8" t="s">
        <v>1</v>
      </c>
      <c r="E6" s="8" t="s">
        <v>2</v>
      </c>
      <c r="F6" s="14" t="s">
        <v>28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84</v>
      </c>
      <c r="D8" s="15">
        <v>1013</v>
      </c>
      <c r="E8" s="1">
        <v>1042</v>
      </c>
      <c r="F8" s="3">
        <f t="shared" ref="F8:F14" si="0">C8+D8-E8</f>
        <v>55</v>
      </c>
    </row>
    <row r="9" spans="2:6" ht="15" x14ac:dyDescent="0.2">
      <c r="B9" s="2" t="s">
        <v>4</v>
      </c>
      <c r="C9" s="1">
        <v>106</v>
      </c>
      <c r="D9" s="15">
        <v>723</v>
      </c>
      <c r="E9" s="1">
        <v>651</v>
      </c>
      <c r="F9" s="3">
        <f t="shared" si="0"/>
        <v>178</v>
      </c>
    </row>
    <row r="10" spans="2:6" ht="15" x14ac:dyDescent="0.2">
      <c r="B10" s="2" t="s">
        <v>5</v>
      </c>
      <c r="C10" s="1">
        <v>52</v>
      </c>
      <c r="D10" s="15">
        <v>646</v>
      </c>
      <c r="E10" s="1">
        <v>575</v>
      </c>
      <c r="F10" s="3">
        <f t="shared" si="0"/>
        <v>123</v>
      </c>
    </row>
    <row r="11" spans="2:6" ht="15" x14ac:dyDescent="0.2">
      <c r="B11" s="2" t="s">
        <v>6</v>
      </c>
      <c r="C11" s="1">
        <v>118</v>
      </c>
      <c r="D11" s="15">
        <v>1557</v>
      </c>
      <c r="E11" s="1">
        <v>954</v>
      </c>
      <c r="F11" s="3">
        <f t="shared" si="0"/>
        <v>721</v>
      </c>
    </row>
    <row r="12" spans="2:6" ht="15" x14ac:dyDescent="0.2">
      <c r="B12" s="2" t="s">
        <v>7</v>
      </c>
      <c r="C12" s="1">
        <v>102</v>
      </c>
      <c r="D12" s="15">
        <v>1407</v>
      </c>
      <c r="E12" s="1">
        <v>1341</v>
      </c>
      <c r="F12" s="3">
        <f t="shared" si="0"/>
        <v>168</v>
      </c>
    </row>
    <row r="13" spans="2:6" ht="15" x14ac:dyDescent="0.2">
      <c r="B13" s="2" t="s">
        <v>8</v>
      </c>
      <c r="C13" s="1">
        <v>21</v>
      </c>
      <c r="D13" s="15">
        <f>1494-28</f>
        <v>1466</v>
      </c>
      <c r="E13" s="1">
        <v>1440</v>
      </c>
      <c r="F13" s="3">
        <f t="shared" si="0"/>
        <v>47</v>
      </c>
    </row>
    <row r="14" spans="2:6" ht="15" x14ac:dyDescent="0.2">
      <c r="B14" s="2" t="s">
        <v>9</v>
      </c>
      <c r="C14" s="1">
        <v>78</v>
      </c>
      <c r="D14" s="15">
        <f>1460-2</f>
        <v>1458</v>
      </c>
      <c r="E14" s="1">
        <v>1503</v>
      </c>
      <c r="F14" s="3">
        <f t="shared" si="0"/>
        <v>33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561</v>
      </c>
      <c r="D16" s="8">
        <f>SUM(D8:D14)</f>
        <v>8270</v>
      </c>
      <c r="E16" s="8">
        <f>SUM(E8:E14)</f>
        <v>7506</v>
      </c>
      <c r="F16" s="8">
        <f>SUM(F8:F14)</f>
        <v>1325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verticalDpi="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162</v>
      </c>
      <c r="C4" s="150"/>
      <c r="D4" s="150"/>
      <c r="E4" s="150"/>
      <c r="F4" s="151"/>
    </row>
    <row r="5" spans="2:6" ht="8.25" customHeight="1" thickBot="1" x14ac:dyDescent="0.25"/>
    <row r="6" spans="2:6" ht="21" customHeight="1" x14ac:dyDescent="0.2">
      <c r="B6" s="29" t="s">
        <v>0</v>
      </c>
      <c r="C6" s="30" t="s">
        <v>163</v>
      </c>
      <c r="D6" s="30" t="s">
        <v>1</v>
      </c>
      <c r="E6" s="30" t="s">
        <v>2</v>
      </c>
      <c r="F6" s="31" t="s">
        <v>164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3</v>
      </c>
      <c r="C8" s="16">
        <v>349</v>
      </c>
      <c r="D8" s="16">
        <v>396</v>
      </c>
      <c r="E8" s="16">
        <v>141</v>
      </c>
      <c r="F8" s="17">
        <f t="shared" ref="F8:F14" si="0">C8+D8-E8</f>
        <v>604</v>
      </c>
    </row>
    <row r="9" spans="2:6" ht="15" x14ac:dyDescent="0.2">
      <c r="B9" s="2" t="s">
        <v>4</v>
      </c>
      <c r="C9" s="16">
        <v>718</v>
      </c>
      <c r="D9" s="16">
        <v>98</v>
      </c>
      <c r="E9" s="16">
        <v>58</v>
      </c>
      <c r="F9" s="17">
        <f t="shared" si="0"/>
        <v>758</v>
      </c>
    </row>
    <row r="10" spans="2:6" ht="15" x14ac:dyDescent="0.2">
      <c r="B10" s="2" t="s">
        <v>5</v>
      </c>
      <c r="C10" s="16">
        <v>850</v>
      </c>
      <c r="D10" s="16">
        <v>285</v>
      </c>
      <c r="E10" s="16">
        <v>70</v>
      </c>
      <c r="F10" s="17">
        <f t="shared" si="0"/>
        <v>1065</v>
      </c>
    </row>
    <row r="11" spans="2:6" ht="15" x14ac:dyDescent="0.2">
      <c r="B11" s="2" t="s">
        <v>6</v>
      </c>
      <c r="C11" s="16">
        <v>585</v>
      </c>
      <c r="D11" s="16">
        <v>190</v>
      </c>
      <c r="E11" s="16">
        <v>174</v>
      </c>
      <c r="F11" s="17">
        <f t="shared" si="0"/>
        <v>601</v>
      </c>
    </row>
    <row r="12" spans="2:6" ht="15" x14ac:dyDescent="0.2">
      <c r="B12" s="2" t="s">
        <v>71</v>
      </c>
      <c r="C12" s="16">
        <v>1501</v>
      </c>
      <c r="D12" s="16">
        <v>266</v>
      </c>
      <c r="E12" s="16">
        <v>55</v>
      </c>
      <c r="F12" s="17">
        <f t="shared" si="0"/>
        <v>1712</v>
      </c>
    </row>
    <row r="13" spans="2:6" ht="15" x14ac:dyDescent="0.2">
      <c r="B13" s="2" t="s">
        <v>8</v>
      </c>
      <c r="C13" s="16">
        <v>61</v>
      </c>
      <c r="D13" s="16">
        <v>96</v>
      </c>
      <c r="E13" s="16">
        <v>124</v>
      </c>
      <c r="F13" s="17">
        <f t="shared" si="0"/>
        <v>33</v>
      </c>
    </row>
    <row r="14" spans="2:6" ht="15" x14ac:dyDescent="0.2">
      <c r="B14" s="2" t="s">
        <v>9</v>
      </c>
      <c r="C14" s="16">
        <v>230</v>
      </c>
      <c r="D14" s="16">
        <v>80</v>
      </c>
      <c r="E14" s="16">
        <v>95</v>
      </c>
      <c r="F14" s="17">
        <f t="shared" si="0"/>
        <v>215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11</v>
      </c>
      <c r="C16" s="26">
        <f>SUM(C8:C14)</f>
        <v>4294</v>
      </c>
      <c r="D16" s="26">
        <f>SUM(D8:D14)</f>
        <v>1411</v>
      </c>
      <c r="E16" s="26">
        <f>SUM(E8:E14)</f>
        <v>717</v>
      </c>
      <c r="F16" s="27">
        <f>SUM(F8:F14)</f>
        <v>4988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D8" sqref="D8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165</v>
      </c>
      <c r="C4" s="150"/>
      <c r="D4" s="150"/>
      <c r="E4" s="150"/>
      <c r="F4" s="151"/>
    </row>
    <row r="5" spans="2:6" ht="8.25" customHeight="1" thickBot="1" x14ac:dyDescent="0.25"/>
    <row r="6" spans="2:6" ht="21" customHeight="1" x14ac:dyDescent="0.2">
      <c r="B6" s="29" t="s">
        <v>0</v>
      </c>
      <c r="C6" s="30" t="s">
        <v>166</v>
      </c>
      <c r="D6" s="30" t="s">
        <v>1</v>
      </c>
      <c r="E6" s="30" t="s">
        <v>2</v>
      </c>
      <c r="F6" s="31" t="s">
        <v>167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3</v>
      </c>
      <c r="C8" s="16">
        <v>604</v>
      </c>
      <c r="D8" s="16">
        <v>429</v>
      </c>
      <c r="E8" s="16">
        <v>153</v>
      </c>
      <c r="F8" s="17">
        <f t="shared" ref="F8:F14" si="0">C8+D8-E8</f>
        <v>880</v>
      </c>
    </row>
    <row r="9" spans="2:6" ht="15" x14ac:dyDescent="0.2">
      <c r="B9" s="2" t="s">
        <v>4</v>
      </c>
      <c r="C9" s="16">
        <v>758</v>
      </c>
      <c r="D9" s="16">
        <v>177</v>
      </c>
      <c r="E9" s="16">
        <v>37</v>
      </c>
      <c r="F9" s="17">
        <f t="shared" si="0"/>
        <v>898</v>
      </c>
    </row>
    <row r="10" spans="2:6" ht="15" x14ac:dyDescent="0.2">
      <c r="B10" s="2" t="s">
        <v>5</v>
      </c>
      <c r="C10" s="16">
        <v>1065</v>
      </c>
      <c r="D10" s="16">
        <v>194</v>
      </c>
      <c r="E10" s="16">
        <v>116</v>
      </c>
      <c r="F10" s="17">
        <f t="shared" si="0"/>
        <v>1143</v>
      </c>
    </row>
    <row r="11" spans="2:6" ht="15" x14ac:dyDescent="0.2">
      <c r="B11" s="2" t="s">
        <v>6</v>
      </c>
      <c r="C11" s="16">
        <v>601</v>
      </c>
      <c r="D11" s="16">
        <v>262</v>
      </c>
      <c r="E11" s="16">
        <v>300</v>
      </c>
      <c r="F11" s="17">
        <f t="shared" si="0"/>
        <v>563</v>
      </c>
    </row>
    <row r="12" spans="2:6" ht="15" x14ac:dyDescent="0.2">
      <c r="B12" s="2" t="s">
        <v>71</v>
      </c>
      <c r="C12" s="16">
        <v>1712</v>
      </c>
      <c r="D12" s="16">
        <v>187</v>
      </c>
      <c r="E12" s="16">
        <v>43</v>
      </c>
      <c r="F12" s="17">
        <f t="shared" si="0"/>
        <v>1856</v>
      </c>
    </row>
    <row r="13" spans="2:6" ht="15" x14ac:dyDescent="0.2">
      <c r="B13" s="2" t="s">
        <v>8</v>
      </c>
      <c r="C13" s="16">
        <v>33</v>
      </c>
      <c r="D13" s="16">
        <v>101</v>
      </c>
      <c r="E13" s="16">
        <v>39</v>
      </c>
      <c r="F13" s="17">
        <f t="shared" si="0"/>
        <v>95</v>
      </c>
    </row>
    <row r="14" spans="2:6" ht="15" x14ac:dyDescent="0.2">
      <c r="B14" s="2" t="s">
        <v>9</v>
      </c>
      <c r="C14" s="16">
        <v>215</v>
      </c>
      <c r="D14" s="16">
        <v>134</v>
      </c>
      <c r="E14" s="16">
        <v>83</v>
      </c>
      <c r="F14" s="17">
        <f t="shared" si="0"/>
        <v>266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11</v>
      </c>
      <c r="C16" s="26">
        <f>SUM(C8:C14)</f>
        <v>4988</v>
      </c>
      <c r="D16" s="26">
        <f>SUM(D8:D14)</f>
        <v>1484</v>
      </c>
      <c r="E16" s="26">
        <f>SUM(E8:E14)</f>
        <v>771</v>
      </c>
      <c r="F16" s="27">
        <f>SUM(F8:F14)</f>
        <v>5701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"/>
  <sheetViews>
    <sheetView zoomScaleNormal="100" workbookViewId="0">
      <selection activeCell="C8" sqref="C8:C14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4" ht="13.5" thickBot="1" x14ac:dyDescent="0.25"/>
    <row r="2" spans="2:14" ht="15" x14ac:dyDescent="0.2">
      <c r="B2" s="143" t="s">
        <v>13</v>
      </c>
      <c r="C2" s="144"/>
      <c r="D2" s="144"/>
      <c r="E2" s="144"/>
      <c r="F2" s="145"/>
    </row>
    <row r="3" spans="2:14" ht="15" x14ac:dyDescent="0.2">
      <c r="B3" s="146" t="s">
        <v>14</v>
      </c>
      <c r="C3" s="147"/>
      <c r="D3" s="147"/>
      <c r="E3" s="147"/>
      <c r="F3" s="148"/>
    </row>
    <row r="4" spans="2:14" ht="15.75" thickBot="1" x14ac:dyDescent="0.25">
      <c r="B4" s="149" t="s">
        <v>178</v>
      </c>
      <c r="C4" s="150"/>
      <c r="D4" s="150"/>
      <c r="E4" s="150"/>
      <c r="F4" s="151"/>
      <c r="I4">
        <v>0.05</v>
      </c>
      <c r="J4">
        <v>0.95</v>
      </c>
    </row>
    <row r="5" spans="2:14" ht="8.25" customHeight="1" thickBot="1" x14ac:dyDescent="0.25">
      <c r="I5">
        <v>0.95</v>
      </c>
    </row>
    <row r="6" spans="2:14" ht="21" customHeight="1" x14ac:dyDescent="0.2">
      <c r="B6" s="29" t="s">
        <v>0</v>
      </c>
      <c r="C6" s="30" t="s">
        <v>154</v>
      </c>
      <c r="D6" s="30" t="s">
        <v>1</v>
      </c>
      <c r="E6" s="30" t="s">
        <v>2</v>
      </c>
      <c r="F6" s="31" t="s">
        <v>167</v>
      </c>
      <c r="I6" s="35" t="s">
        <v>168</v>
      </c>
      <c r="J6" s="35" t="s">
        <v>171</v>
      </c>
      <c r="K6" s="35" t="s">
        <v>172</v>
      </c>
      <c r="L6" s="35" t="s">
        <v>173</v>
      </c>
      <c r="M6" s="35" t="s">
        <v>174</v>
      </c>
      <c r="N6" s="35" t="s">
        <v>175</v>
      </c>
    </row>
    <row r="7" spans="2:14" ht="15" x14ac:dyDescent="0.2">
      <c r="B7" s="2"/>
      <c r="C7" s="28"/>
      <c r="D7" s="28"/>
      <c r="E7" s="28"/>
      <c r="F7" s="32"/>
      <c r="H7" s="36" t="s">
        <v>169</v>
      </c>
      <c r="I7">
        <f>$I4*'JAN11'!$D$16</f>
        <v>14.450000000000001</v>
      </c>
      <c r="J7">
        <f>I4*'FEV11'!D16</f>
        <v>41.45</v>
      </c>
      <c r="K7">
        <f>I4*'MAR11'!D16</f>
        <v>62.5</v>
      </c>
      <c r="L7">
        <f>I4*'ABR11'!D16</f>
        <v>37.6</v>
      </c>
      <c r="M7">
        <f>I4*'MAI11'!D16</f>
        <v>70.55</v>
      </c>
      <c r="N7">
        <f>I4*'JUN11'!D16</f>
        <v>74.2</v>
      </c>
    </row>
    <row r="8" spans="2:14" ht="15" x14ac:dyDescent="0.2">
      <c r="B8" s="2" t="s">
        <v>3</v>
      </c>
      <c r="C8" s="16">
        <f>'JAN11'!C8</f>
        <v>112</v>
      </c>
      <c r="D8" s="16">
        <f>'JAN11'!D8+'FEV11'!D8+'MAR11'!D8+'ABR11'!D8+'MAI11'!D8+'JUN11'!D8</f>
        <v>1483</v>
      </c>
      <c r="E8" s="16">
        <f>'JAN11'!E8+'FEV11'!E8+'MAR11'!E8+'ABR11'!E8+'MAI11'!E8+'JUN11'!E8</f>
        <v>715</v>
      </c>
      <c r="F8" s="17">
        <f t="shared" ref="F8:F14" si="0">C8+D8-E8</f>
        <v>880</v>
      </c>
      <c r="H8" s="36" t="s">
        <v>170</v>
      </c>
      <c r="I8">
        <f>J4*'JAN11'!D16</f>
        <v>274.55</v>
      </c>
      <c r="J8">
        <f>J4*'FEV11'!D16</f>
        <v>787.55</v>
      </c>
      <c r="K8">
        <f>J4*'MAR11'!D16</f>
        <v>1187.5</v>
      </c>
      <c r="L8">
        <f>J4*'ABR11'!D16</f>
        <v>714.4</v>
      </c>
      <c r="M8">
        <f>J4*'MAI11'!D16</f>
        <v>1340.45</v>
      </c>
      <c r="N8">
        <f>J4*'JUN11'!D16</f>
        <v>1409.8</v>
      </c>
    </row>
    <row r="9" spans="2:14" ht="15" x14ac:dyDescent="0.2">
      <c r="B9" s="2" t="s">
        <v>4</v>
      </c>
      <c r="C9" s="16">
        <f>'JAN11'!C9</f>
        <v>565</v>
      </c>
      <c r="D9" s="16">
        <f>'JAN11'!D9+'FEV11'!D9+'MAR11'!D9+'ABR11'!D9+'MAI11'!D9+'JUN11'!D9</f>
        <v>553</v>
      </c>
      <c r="E9" s="16">
        <f>'JAN11'!E9+'FEV11'!E9+'MAR11'!E9+'ABR11'!E9+'MAI11'!E9+'JUN11'!E9</f>
        <v>220</v>
      </c>
      <c r="F9" s="17">
        <f t="shared" si="0"/>
        <v>898</v>
      </c>
    </row>
    <row r="10" spans="2:14" ht="15" x14ac:dyDescent="0.2">
      <c r="B10" s="2" t="s">
        <v>5</v>
      </c>
      <c r="C10" s="16">
        <f>'JAN11'!C10</f>
        <v>607</v>
      </c>
      <c r="D10" s="16">
        <f>'JAN11'!D10+'FEV11'!D10+'MAR11'!D10+'ABR11'!D10+'MAI11'!D10+'JUN11'!D10</f>
        <v>934</v>
      </c>
      <c r="E10" s="16">
        <f>'JAN11'!E10+'FEV11'!E10+'MAR11'!E10+'ABR11'!E10+'MAI11'!E10+'JUN11'!E10</f>
        <v>398</v>
      </c>
      <c r="F10" s="17">
        <f t="shared" si="0"/>
        <v>1143</v>
      </c>
      <c r="H10" s="36" t="s">
        <v>176</v>
      </c>
      <c r="I10">
        <f>$I$4*'JAN11'!$E$16</f>
        <v>3.8000000000000003</v>
      </c>
      <c r="J10">
        <f>I4*'FEV11'!E16</f>
        <v>29.900000000000002</v>
      </c>
      <c r="K10">
        <f>I4*'MAR11'!E16</f>
        <v>36.950000000000003</v>
      </c>
      <c r="L10">
        <f>I4*'ABR11'!E16</f>
        <v>26.450000000000003</v>
      </c>
      <c r="M10">
        <f>I4*'MAI11'!E16</f>
        <v>35.85</v>
      </c>
      <c r="N10">
        <f>I4*'JUN11'!E16</f>
        <v>38.550000000000004</v>
      </c>
    </row>
    <row r="11" spans="2:14" ht="15" x14ac:dyDescent="0.2">
      <c r="B11" s="2" t="s">
        <v>6</v>
      </c>
      <c r="C11" s="16">
        <f>'JAN11'!C11</f>
        <v>566</v>
      </c>
      <c r="D11" s="16">
        <f>'JAN11'!D11+'FEV11'!D11+'MAR11'!D11+'ABR11'!D11+'MAI11'!D11+'JUN11'!D11</f>
        <v>856</v>
      </c>
      <c r="E11" s="16">
        <f>'JAN11'!E11+'FEV11'!E11+'MAR11'!E11+'ABR11'!E11+'MAI11'!E11+'JUN11'!E11</f>
        <v>859</v>
      </c>
      <c r="F11" s="17">
        <f t="shared" si="0"/>
        <v>563</v>
      </c>
      <c r="H11" s="36" t="s">
        <v>177</v>
      </c>
      <c r="I11">
        <f>I5*'JAN11'!$E$16</f>
        <v>72.2</v>
      </c>
      <c r="J11">
        <f>I5*'FEV11'!E16</f>
        <v>568.1</v>
      </c>
      <c r="K11">
        <f>I5*'MAR11'!E16</f>
        <v>702.05</v>
      </c>
      <c r="L11">
        <f>I5*'ABR11'!E16</f>
        <v>502.54999999999995</v>
      </c>
      <c r="M11">
        <f>I5*'MAI11'!E16</f>
        <v>681.15</v>
      </c>
      <c r="N11">
        <f>I5*'JUN11'!E16</f>
        <v>732.44999999999993</v>
      </c>
    </row>
    <row r="12" spans="2:14" ht="15" x14ac:dyDescent="0.2">
      <c r="B12" s="2" t="s">
        <v>71</v>
      </c>
      <c r="C12" s="16">
        <f>'JAN11'!C12</f>
        <v>1011</v>
      </c>
      <c r="D12" s="16">
        <f>'JAN11'!D12+'FEV11'!D12+'MAR11'!D12+'ABR11'!D12+'MAI11'!D12+'JUN11'!D12</f>
        <v>1112</v>
      </c>
      <c r="E12" s="16">
        <f>'JAN11'!E12+'FEV11'!E12+'MAR11'!E12+'ABR11'!E12+'MAI11'!E12+'JUN11'!E12</f>
        <v>267</v>
      </c>
      <c r="F12" s="17">
        <f t="shared" si="0"/>
        <v>1856</v>
      </c>
    </row>
    <row r="13" spans="2:14" ht="15" x14ac:dyDescent="0.2">
      <c r="B13" s="2" t="s">
        <v>8</v>
      </c>
      <c r="C13" s="16">
        <f>'JAN11'!C13</f>
        <v>50</v>
      </c>
      <c r="D13" s="16">
        <f>'JAN11'!D13+'FEV11'!D13+'MAR11'!D13+'ABR11'!D13+'MAI11'!D13+'JUN11'!D13</f>
        <v>482</v>
      </c>
      <c r="E13" s="16">
        <f>'JAN11'!E13+'FEV11'!E13+'MAR11'!E13+'ABR11'!E13+'MAI11'!E13+'JUN11'!E13</f>
        <v>437</v>
      </c>
      <c r="F13" s="17">
        <f t="shared" si="0"/>
        <v>95</v>
      </c>
    </row>
    <row r="14" spans="2:14" ht="15" x14ac:dyDescent="0.2">
      <c r="B14" s="2" t="s">
        <v>9</v>
      </c>
      <c r="C14" s="16">
        <f>'JAN11'!C14</f>
        <v>205</v>
      </c>
      <c r="D14" s="16">
        <f>'JAN11'!D14+'FEV11'!D14+'MAR11'!D14+'ABR11'!D14+'MAI11'!D14+'JUN11'!D14</f>
        <v>595</v>
      </c>
      <c r="E14" s="16">
        <f>'JAN11'!E14+'FEV11'!E14+'MAR11'!E14+'ABR11'!E14+'MAI11'!E14+'JUN11'!E14</f>
        <v>534</v>
      </c>
      <c r="F14" s="17">
        <f t="shared" si="0"/>
        <v>266</v>
      </c>
    </row>
    <row r="15" spans="2:14" ht="13.5" thickBot="1" x14ac:dyDescent="0.25">
      <c r="B15" s="22"/>
      <c r="C15" s="33"/>
      <c r="D15" s="33"/>
      <c r="E15" s="33"/>
      <c r="F15" s="34"/>
    </row>
    <row r="16" spans="2:14" ht="15.75" thickBot="1" x14ac:dyDescent="0.25">
      <c r="B16" s="25" t="s">
        <v>11</v>
      </c>
      <c r="C16" s="26">
        <f>SUM(C8:C14)</f>
        <v>3116</v>
      </c>
      <c r="D16" s="26">
        <f>SUM(D8:D14)</f>
        <v>6015</v>
      </c>
      <c r="E16" s="26">
        <f>SUM(E8:E14)</f>
        <v>3430</v>
      </c>
      <c r="F16" s="27">
        <f>SUM(F8:F14)</f>
        <v>5701</v>
      </c>
      <c r="H16" s="35"/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29" sqref="B29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179</v>
      </c>
      <c r="C4" s="150"/>
      <c r="D4" s="150"/>
      <c r="E4" s="150"/>
      <c r="F4" s="151"/>
    </row>
    <row r="5" spans="2:6" ht="8.25" customHeight="1" thickBot="1" x14ac:dyDescent="0.25"/>
    <row r="6" spans="2:6" ht="21" customHeight="1" x14ac:dyDescent="0.2">
      <c r="B6" s="29" t="s">
        <v>0</v>
      </c>
      <c r="C6" s="30" t="s">
        <v>180</v>
      </c>
      <c r="D6" s="30" t="s">
        <v>1</v>
      </c>
      <c r="E6" s="30" t="s">
        <v>2</v>
      </c>
      <c r="F6" s="31" t="s">
        <v>181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3</v>
      </c>
      <c r="C8" s="16">
        <v>880</v>
      </c>
      <c r="D8" s="16">
        <v>136</v>
      </c>
      <c r="E8" s="16">
        <v>179</v>
      </c>
      <c r="F8" s="17">
        <f t="shared" ref="F8:F14" si="0">C8+D8-E8</f>
        <v>837</v>
      </c>
    </row>
    <row r="9" spans="2:6" ht="15" x14ac:dyDescent="0.2">
      <c r="B9" s="2" t="s">
        <v>4</v>
      </c>
      <c r="C9" s="16">
        <v>898</v>
      </c>
      <c r="D9" s="16">
        <v>197</v>
      </c>
      <c r="E9" s="16">
        <v>46</v>
      </c>
      <c r="F9" s="17">
        <f t="shared" si="0"/>
        <v>1049</v>
      </c>
    </row>
    <row r="10" spans="2:6" ht="15" x14ac:dyDescent="0.2">
      <c r="B10" s="2" t="s">
        <v>5</v>
      </c>
      <c r="C10" s="16">
        <v>1143</v>
      </c>
      <c r="D10" s="16">
        <v>9</v>
      </c>
      <c r="E10" s="16">
        <v>4</v>
      </c>
      <c r="F10" s="17">
        <f t="shared" si="0"/>
        <v>1148</v>
      </c>
    </row>
    <row r="11" spans="2:6" ht="15" x14ac:dyDescent="0.2">
      <c r="B11" s="2" t="s">
        <v>6</v>
      </c>
      <c r="C11" s="16">
        <v>563</v>
      </c>
      <c r="D11" s="16">
        <v>130</v>
      </c>
      <c r="E11" s="16">
        <v>132</v>
      </c>
      <c r="F11" s="17">
        <f t="shared" si="0"/>
        <v>561</v>
      </c>
    </row>
    <row r="12" spans="2:6" ht="15" x14ac:dyDescent="0.2">
      <c r="B12" s="2" t="s">
        <v>71</v>
      </c>
      <c r="C12" s="16">
        <v>1856</v>
      </c>
      <c r="D12" s="16">
        <v>8</v>
      </c>
      <c r="E12" s="16">
        <v>65</v>
      </c>
      <c r="F12" s="17">
        <f t="shared" si="0"/>
        <v>1799</v>
      </c>
    </row>
    <row r="13" spans="2:6" ht="15" x14ac:dyDescent="0.2">
      <c r="B13" s="2" t="s">
        <v>8</v>
      </c>
      <c r="C13" s="16">
        <v>95</v>
      </c>
      <c r="D13" s="16">
        <v>133</v>
      </c>
      <c r="E13" s="16">
        <v>173</v>
      </c>
      <c r="F13" s="17">
        <f t="shared" si="0"/>
        <v>55</v>
      </c>
    </row>
    <row r="14" spans="2:6" ht="15" x14ac:dyDescent="0.2">
      <c r="B14" s="2" t="s">
        <v>9</v>
      </c>
      <c r="C14" s="16">
        <v>266</v>
      </c>
      <c r="D14" s="16">
        <v>41</v>
      </c>
      <c r="E14" s="16">
        <v>90</v>
      </c>
      <c r="F14" s="17">
        <f t="shared" si="0"/>
        <v>217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11</v>
      </c>
      <c r="C16" s="26">
        <f>SUM(C8:C14)</f>
        <v>5701</v>
      </c>
      <c r="D16" s="26">
        <f>SUM(D8:D14)</f>
        <v>654</v>
      </c>
      <c r="E16" s="26">
        <f>SUM(E8:E14)</f>
        <v>689</v>
      </c>
      <c r="F16" s="27">
        <f>SUM(F8:F14)</f>
        <v>5666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182</v>
      </c>
      <c r="C4" s="150"/>
      <c r="D4" s="150"/>
      <c r="E4" s="150"/>
      <c r="F4" s="151"/>
    </row>
    <row r="5" spans="2:6" ht="8.25" customHeight="1" thickBot="1" x14ac:dyDescent="0.25"/>
    <row r="6" spans="2:6" ht="21" customHeight="1" x14ac:dyDescent="0.2">
      <c r="B6" s="29" t="s">
        <v>0</v>
      </c>
      <c r="C6" s="30" t="s">
        <v>184</v>
      </c>
      <c r="D6" s="30" t="s">
        <v>1</v>
      </c>
      <c r="E6" s="30" t="s">
        <v>2</v>
      </c>
      <c r="F6" s="31" t="s">
        <v>185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3</v>
      </c>
      <c r="C8" s="16">
        <v>837</v>
      </c>
      <c r="D8" s="16">
        <v>406</v>
      </c>
      <c r="E8" s="16">
        <v>74</v>
      </c>
      <c r="F8" s="17">
        <f t="shared" ref="F8:F14" si="0">C8+D8-E8</f>
        <v>1169</v>
      </c>
    </row>
    <row r="9" spans="2:6" ht="15" x14ac:dyDescent="0.2">
      <c r="B9" s="2" t="s">
        <v>4</v>
      </c>
      <c r="C9" s="16">
        <v>1049</v>
      </c>
      <c r="D9" s="16">
        <v>224</v>
      </c>
      <c r="E9" s="16">
        <v>45</v>
      </c>
      <c r="F9" s="17">
        <f t="shared" si="0"/>
        <v>1228</v>
      </c>
    </row>
    <row r="10" spans="2:6" ht="15" x14ac:dyDescent="0.2">
      <c r="B10" s="2" t="s">
        <v>5</v>
      </c>
      <c r="C10" s="16">
        <v>1148</v>
      </c>
      <c r="D10" s="16">
        <v>15</v>
      </c>
      <c r="E10" s="16">
        <v>41</v>
      </c>
      <c r="F10" s="17">
        <f t="shared" si="0"/>
        <v>1122</v>
      </c>
    </row>
    <row r="11" spans="2:6" ht="15" x14ac:dyDescent="0.2">
      <c r="B11" s="2" t="s">
        <v>6</v>
      </c>
      <c r="C11" s="16">
        <v>561</v>
      </c>
      <c r="D11" s="16">
        <v>162</v>
      </c>
      <c r="E11" s="16">
        <v>170</v>
      </c>
      <c r="F11" s="17">
        <f t="shared" si="0"/>
        <v>553</v>
      </c>
    </row>
    <row r="12" spans="2:6" ht="15" x14ac:dyDescent="0.2">
      <c r="B12" s="2" t="s">
        <v>71</v>
      </c>
      <c r="C12" s="16">
        <v>1799</v>
      </c>
      <c r="D12" s="16">
        <v>262</v>
      </c>
      <c r="E12" s="16">
        <v>32</v>
      </c>
      <c r="F12" s="17">
        <f t="shared" si="0"/>
        <v>2029</v>
      </c>
    </row>
    <row r="13" spans="2:6" ht="15" x14ac:dyDescent="0.2">
      <c r="B13" s="2" t="s">
        <v>8</v>
      </c>
      <c r="C13" s="16">
        <v>55</v>
      </c>
      <c r="D13" s="16">
        <v>100</v>
      </c>
      <c r="E13" s="16">
        <v>91</v>
      </c>
      <c r="F13" s="17">
        <f t="shared" si="0"/>
        <v>64</v>
      </c>
    </row>
    <row r="14" spans="2:6" ht="15" x14ac:dyDescent="0.2">
      <c r="B14" s="2" t="s">
        <v>9</v>
      </c>
      <c r="C14" s="16">
        <v>217</v>
      </c>
      <c r="D14" s="16">
        <v>128</v>
      </c>
      <c r="E14" s="16">
        <v>58</v>
      </c>
      <c r="F14" s="17">
        <f t="shared" si="0"/>
        <v>287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11</v>
      </c>
      <c r="C16" s="26">
        <f>SUM(C8:C14)</f>
        <v>5666</v>
      </c>
      <c r="D16" s="26">
        <f>SUM(D8:D14)</f>
        <v>1297</v>
      </c>
      <c r="E16" s="26">
        <f>SUM(E8:E14)</f>
        <v>511</v>
      </c>
      <c r="F16" s="27">
        <f>SUM(F8:F14)</f>
        <v>6452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J20" sqref="J20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183</v>
      </c>
      <c r="C4" s="150"/>
      <c r="D4" s="150"/>
      <c r="E4" s="150"/>
      <c r="F4" s="151"/>
    </row>
    <row r="5" spans="2:6" ht="8.25" customHeight="1" thickBot="1" x14ac:dyDescent="0.25"/>
    <row r="6" spans="2:6" ht="21" customHeight="1" x14ac:dyDescent="0.2">
      <c r="B6" s="29" t="s">
        <v>0</v>
      </c>
      <c r="C6" s="30" t="s">
        <v>186</v>
      </c>
      <c r="D6" s="30" t="s">
        <v>1</v>
      </c>
      <c r="E6" s="30" t="s">
        <v>2</v>
      </c>
      <c r="F6" s="31" t="s">
        <v>187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3</v>
      </c>
      <c r="C8" s="16">
        <v>1169</v>
      </c>
      <c r="D8" s="16">
        <v>214</v>
      </c>
      <c r="E8" s="16">
        <v>129</v>
      </c>
      <c r="F8" s="17">
        <f t="shared" ref="F8:F14" si="0">C8+D8-E8</f>
        <v>1254</v>
      </c>
    </row>
    <row r="9" spans="2:6" ht="15" x14ac:dyDescent="0.2">
      <c r="B9" s="2" t="s">
        <v>4</v>
      </c>
      <c r="C9" s="16">
        <v>1228</v>
      </c>
      <c r="D9" s="16">
        <v>43</v>
      </c>
      <c r="E9" s="16">
        <v>30</v>
      </c>
      <c r="F9" s="17">
        <f t="shared" si="0"/>
        <v>1241</v>
      </c>
    </row>
    <row r="10" spans="2:6" ht="15" x14ac:dyDescent="0.2">
      <c r="B10" s="2" t="s">
        <v>5</v>
      </c>
      <c r="C10" s="16">
        <v>1122</v>
      </c>
      <c r="D10" s="16">
        <v>3</v>
      </c>
      <c r="E10" s="16">
        <v>61</v>
      </c>
      <c r="F10" s="17">
        <f t="shared" si="0"/>
        <v>1064</v>
      </c>
    </row>
    <row r="11" spans="2:6" ht="15" x14ac:dyDescent="0.2">
      <c r="B11" s="2" t="s">
        <v>6</v>
      </c>
      <c r="C11" s="16">
        <v>553</v>
      </c>
      <c r="D11" s="16">
        <v>147</v>
      </c>
      <c r="E11" s="16">
        <v>230</v>
      </c>
      <c r="F11" s="17">
        <f t="shared" si="0"/>
        <v>470</v>
      </c>
    </row>
    <row r="12" spans="2:6" ht="15" x14ac:dyDescent="0.2">
      <c r="B12" s="2" t="s">
        <v>71</v>
      </c>
      <c r="C12" s="16">
        <v>2029</v>
      </c>
      <c r="D12" s="16">
        <v>185</v>
      </c>
      <c r="E12" s="16">
        <v>61</v>
      </c>
      <c r="F12" s="17">
        <f t="shared" si="0"/>
        <v>2153</v>
      </c>
    </row>
    <row r="13" spans="2:6" ht="15" x14ac:dyDescent="0.2">
      <c r="B13" s="2" t="s">
        <v>8</v>
      </c>
      <c r="C13" s="16">
        <v>64</v>
      </c>
      <c r="D13" s="16">
        <v>101</v>
      </c>
      <c r="E13" s="16">
        <v>116</v>
      </c>
      <c r="F13" s="17">
        <f t="shared" si="0"/>
        <v>49</v>
      </c>
    </row>
    <row r="14" spans="2:6" ht="15" x14ac:dyDescent="0.2">
      <c r="B14" s="2" t="s">
        <v>9</v>
      </c>
      <c r="C14" s="16">
        <v>287</v>
      </c>
      <c r="D14" s="16">
        <v>99</v>
      </c>
      <c r="E14" s="16">
        <v>82</v>
      </c>
      <c r="F14" s="17">
        <f t="shared" si="0"/>
        <v>304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11</v>
      </c>
      <c r="C16" s="26">
        <f>SUM(C8:C14)</f>
        <v>6452</v>
      </c>
      <c r="D16" s="26">
        <f>SUM(D8:D14)</f>
        <v>792</v>
      </c>
      <c r="E16" s="26">
        <f>SUM(E8:E14)</f>
        <v>709</v>
      </c>
      <c r="F16" s="27">
        <f>SUM(F8:F14)</f>
        <v>6535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188</v>
      </c>
      <c r="C4" s="150"/>
      <c r="D4" s="150"/>
      <c r="E4" s="150"/>
      <c r="F4" s="151"/>
    </row>
    <row r="5" spans="2:6" ht="8.25" customHeight="1" thickBot="1" x14ac:dyDescent="0.25"/>
    <row r="6" spans="2:6" ht="21" customHeight="1" x14ac:dyDescent="0.2">
      <c r="B6" s="29" t="s">
        <v>0</v>
      </c>
      <c r="C6" s="30" t="s">
        <v>189</v>
      </c>
      <c r="D6" s="30" t="s">
        <v>1</v>
      </c>
      <c r="E6" s="30" t="s">
        <v>2</v>
      </c>
      <c r="F6" s="31" t="s">
        <v>190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3</v>
      </c>
      <c r="C8" s="16">
        <v>1254</v>
      </c>
      <c r="D8" s="16">
        <v>127</v>
      </c>
      <c r="E8" s="16">
        <v>64</v>
      </c>
      <c r="F8" s="17">
        <f t="shared" ref="F8:F14" si="0">C8+D8-E8</f>
        <v>1317</v>
      </c>
    </row>
    <row r="9" spans="2:6" ht="15" x14ac:dyDescent="0.2">
      <c r="B9" s="2" t="s">
        <v>4</v>
      </c>
      <c r="C9" s="16">
        <v>1241</v>
      </c>
      <c r="D9" s="16">
        <v>1</v>
      </c>
      <c r="E9" s="16">
        <v>42</v>
      </c>
      <c r="F9" s="17">
        <f t="shared" si="0"/>
        <v>1200</v>
      </c>
    </row>
    <row r="10" spans="2:6" ht="15" x14ac:dyDescent="0.2">
      <c r="B10" s="2" t="s">
        <v>5</v>
      </c>
      <c r="C10" s="16">
        <v>1064</v>
      </c>
      <c r="D10" s="16">
        <v>282</v>
      </c>
      <c r="E10" s="16">
        <v>34</v>
      </c>
      <c r="F10" s="17">
        <f t="shared" si="0"/>
        <v>1312</v>
      </c>
    </row>
    <row r="11" spans="2:6" ht="15" x14ac:dyDescent="0.2">
      <c r="B11" s="2" t="s">
        <v>6</v>
      </c>
      <c r="C11" s="16">
        <v>470</v>
      </c>
      <c r="D11" s="16">
        <v>111</v>
      </c>
      <c r="E11" s="16">
        <v>121</v>
      </c>
      <c r="F11" s="17">
        <f t="shared" si="0"/>
        <v>460</v>
      </c>
    </row>
    <row r="12" spans="2:6" ht="15" x14ac:dyDescent="0.2">
      <c r="B12" s="2" t="s">
        <v>71</v>
      </c>
      <c r="C12" s="16">
        <v>2153</v>
      </c>
      <c r="D12" s="16">
        <v>198</v>
      </c>
      <c r="E12" s="16">
        <v>28</v>
      </c>
      <c r="F12" s="17">
        <f t="shared" si="0"/>
        <v>2323</v>
      </c>
    </row>
    <row r="13" spans="2:6" ht="15" x14ac:dyDescent="0.2">
      <c r="B13" s="2" t="s">
        <v>8</v>
      </c>
      <c r="C13" s="16">
        <v>49</v>
      </c>
      <c r="D13" s="16">
        <v>97</v>
      </c>
      <c r="E13" s="16">
        <v>110</v>
      </c>
      <c r="F13" s="17">
        <f t="shared" si="0"/>
        <v>36</v>
      </c>
    </row>
    <row r="14" spans="2:6" ht="15" x14ac:dyDescent="0.2">
      <c r="B14" s="2" t="s">
        <v>9</v>
      </c>
      <c r="C14" s="16">
        <v>304</v>
      </c>
      <c r="D14" s="16">
        <v>160</v>
      </c>
      <c r="E14" s="16">
        <v>38</v>
      </c>
      <c r="F14" s="17">
        <f t="shared" si="0"/>
        <v>426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11</v>
      </c>
      <c r="C16" s="26">
        <f>SUM(C8:C14)</f>
        <v>6535</v>
      </c>
      <c r="D16" s="26">
        <f>SUM(D8:D14)</f>
        <v>976</v>
      </c>
      <c r="E16" s="26">
        <f>SUM(E8:E14)</f>
        <v>437</v>
      </c>
      <c r="F16" s="27">
        <f>SUM(F8:F14)</f>
        <v>7074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D14" sqref="D14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191</v>
      </c>
      <c r="C4" s="150"/>
      <c r="D4" s="150"/>
      <c r="E4" s="150"/>
      <c r="F4" s="151"/>
    </row>
    <row r="5" spans="2:6" ht="8.25" customHeight="1" thickBot="1" x14ac:dyDescent="0.25"/>
    <row r="6" spans="2:6" ht="21" customHeight="1" x14ac:dyDescent="0.2">
      <c r="B6" s="29" t="s">
        <v>0</v>
      </c>
      <c r="C6" s="30" t="s">
        <v>192</v>
      </c>
      <c r="D6" s="30" t="s">
        <v>1</v>
      </c>
      <c r="E6" s="30" t="s">
        <v>2</v>
      </c>
      <c r="F6" s="31" t="s">
        <v>193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3</v>
      </c>
      <c r="C8" s="16">
        <v>1317</v>
      </c>
      <c r="D8" s="16">
        <v>191</v>
      </c>
      <c r="E8" s="16">
        <v>101</v>
      </c>
      <c r="F8" s="17">
        <f t="shared" ref="F8:F14" si="0">C8+D8-E8</f>
        <v>1407</v>
      </c>
    </row>
    <row r="9" spans="2:6" ht="15" x14ac:dyDescent="0.2">
      <c r="B9" s="2" t="s">
        <v>4</v>
      </c>
      <c r="C9" s="16">
        <v>1200</v>
      </c>
      <c r="D9" s="16">
        <v>120</v>
      </c>
      <c r="E9" s="16">
        <v>165</v>
      </c>
      <c r="F9" s="17">
        <f t="shared" si="0"/>
        <v>1155</v>
      </c>
    </row>
    <row r="10" spans="2:6" ht="15" x14ac:dyDescent="0.2">
      <c r="B10" s="2" t="s">
        <v>5</v>
      </c>
      <c r="C10" s="16">
        <v>1312</v>
      </c>
      <c r="D10" s="16">
        <v>476</v>
      </c>
      <c r="E10" s="16">
        <v>136</v>
      </c>
      <c r="F10" s="17">
        <f t="shared" si="0"/>
        <v>1652</v>
      </c>
    </row>
    <row r="11" spans="2:6" ht="15" x14ac:dyDescent="0.2">
      <c r="B11" s="2" t="s">
        <v>6</v>
      </c>
      <c r="C11" s="16">
        <v>460</v>
      </c>
      <c r="D11" s="16">
        <v>164</v>
      </c>
      <c r="E11" s="16">
        <v>110</v>
      </c>
      <c r="F11" s="17">
        <f t="shared" si="0"/>
        <v>514</v>
      </c>
    </row>
    <row r="12" spans="2:6" ht="15" x14ac:dyDescent="0.2">
      <c r="B12" s="2" t="s">
        <v>71</v>
      </c>
      <c r="C12" s="16">
        <v>2323</v>
      </c>
      <c r="D12" s="16">
        <v>305</v>
      </c>
      <c r="E12" s="16">
        <v>45</v>
      </c>
      <c r="F12" s="17">
        <f t="shared" si="0"/>
        <v>2583</v>
      </c>
    </row>
    <row r="13" spans="2:6" ht="15" x14ac:dyDescent="0.2">
      <c r="B13" s="2" t="s">
        <v>8</v>
      </c>
      <c r="C13" s="16">
        <v>36</v>
      </c>
      <c r="D13" s="16">
        <v>116</v>
      </c>
      <c r="E13" s="16">
        <v>62</v>
      </c>
      <c r="F13" s="17">
        <f t="shared" si="0"/>
        <v>90</v>
      </c>
    </row>
    <row r="14" spans="2:6" ht="15" x14ac:dyDescent="0.2">
      <c r="B14" s="2" t="s">
        <v>9</v>
      </c>
      <c r="C14" s="16">
        <v>426</v>
      </c>
      <c r="D14" s="16">
        <v>65</v>
      </c>
      <c r="E14" s="16">
        <v>108</v>
      </c>
      <c r="F14" s="17">
        <f t="shared" si="0"/>
        <v>383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11</v>
      </c>
      <c r="C16" s="26">
        <f>SUM(C8:C14)</f>
        <v>7074</v>
      </c>
      <c r="D16" s="26">
        <f>SUM(D8:D14)</f>
        <v>1437</v>
      </c>
      <c r="E16" s="26">
        <f>SUM(E8:E14)</f>
        <v>727</v>
      </c>
      <c r="F16" s="27">
        <f>SUM(F8:F14)</f>
        <v>7784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topLeftCell="A3" zoomScaleNormal="100" workbookViewId="0">
      <selection activeCell="O17" sqref="O17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194</v>
      </c>
      <c r="C4" s="150"/>
      <c r="D4" s="150"/>
      <c r="E4" s="150"/>
      <c r="F4" s="151"/>
    </row>
    <row r="5" spans="2:6" ht="8.25" customHeight="1" thickBot="1" x14ac:dyDescent="0.25"/>
    <row r="6" spans="2:6" ht="21" customHeight="1" x14ac:dyDescent="0.2">
      <c r="B6" s="29" t="s">
        <v>0</v>
      </c>
      <c r="C6" s="30" t="s">
        <v>195</v>
      </c>
      <c r="D6" s="30" t="s">
        <v>1</v>
      </c>
      <c r="E6" s="30" t="s">
        <v>2</v>
      </c>
      <c r="F6" s="31" t="s">
        <v>196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3</v>
      </c>
      <c r="C8" s="16">
        <v>1407</v>
      </c>
      <c r="D8" s="16">
        <v>14</v>
      </c>
      <c r="E8" s="16">
        <v>67</v>
      </c>
      <c r="F8" s="17">
        <f t="shared" ref="F8:F14" si="0">C8+D8-E8</f>
        <v>1354</v>
      </c>
    </row>
    <row r="9" spans="2:6" ht="15" x14ac:dyDescent="0.2">
      <c r="B9" s="2" t="s">
        <v>4</v>
      </c>
      <c r="C9" s="16">
        <v>1155</v>
      </c>
      <c r="D9" s="16">
        <v>39</v>
      </c>
      <c r="E9" s="16">
        <v>9</v>
      </c>
      <c r="F9" s="17">
        <f t="shared" si="0"/>
        <v>1185</v>
      </c>
    </row>
    <row r="10" spans="2:6" ht="15" x14ac:dyDescent="0.2">
      <c r="B10" s="2" t="s">
        <v>5</v>
      </c>
      <c r="C10" s="16">
        <v>1652</v>
      </c>
      <c r="D10" s="16">
        <v>9</v>
      </c>
      <c r="E10" s="16">
        <v>20</v>
      </c>
      <c r="F10" s="17">
        <f t="shared" si="0"/>
        <v>1641</v>
      </c>
    </row>
    <row r="11" spans="2:6" ht="15" x14ac:dyDescent="0.2">
      <c r="B11" s="2" t="s">
        <v>6</v>
      </c>
      <c r="C11" s="16">
        <v>514</v>
      </c>
      <c r="D11" s="16">
        <v>0</v>
      </c>
      <c r="E11" s="16">
        <v>77</v>
      </c>
      <c r="F11" s="17">
        <f t="shared" si="0"/>
        <v>437</v>
      </c>
    </row>
    <row r="12" spans="2:6" ht="15" x14ac:dyDescent="0.2">
      <c r="B12" s="2" t="s">
        <v>71</v>
      </c>
      <c r="C12" s="16">
        <v>2583</v>
      </c>
      <c r="D12" s="16">
        <v>112</v>
      </c>
      <c r="E12" s="16">
        <v>55</v>
      </c>
      <c r="F12" s="17">
        <f t="shared" si="0"/>
        <v>2640</v>
      </c>
    </row>
    <row r="13" spans="2:6" ht="15" x14ac:dyDescent="0.2">
      <c r="B13" s="2" t="s">
        <v>205</v>
      </c>
      <c r="C13" s="16">
        <v>89</v>
      </c>
      <c r="D13" s="16">
        <v>35</v>
      </c>
      <c r="E13" s="16">
        <v>97</v>
      </c>
      <c r="F13" s="17">
        <f t="shared" si="0"/>
        <v>27</v>
      </c>
    </row>
    <row r="14" spans="2:6" ht="15" x14ac:dyDescent="0.2">
      <c r="B14" s="2" t="s">
        <v>206</v>
      </c>
      <c r="C14" s="16">
        <v>359</v>
      </c>
      <c r="D14" s="16">
        <v>3</v>
      </c>
      <c r="E14" s="16">
        <v>75</v>
      </c>
      <c r="F14" s="17">
        <f t="shared" si="0"/>
        <v>287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11</v>
      </c>
      <c r="C16" s="26">
        <f>SUM(C8:C14)</f>
        <v>7759</v>
      </c>
      <c r="D16" s="26">
        <f>SUM(D8:D14)</f>
        <v>212</v>
      </c>
      <c r="E16" s="26">
        <f>SUM(E8:E14)</f>
        <v>400</v>
      </c>
      <c r="F16" s="27">
        <f>SUM(F8:F14)</f>
        <v>7571</v>
      </c>
    </row>
    <row r="17" spans="2:6" ht="70.150000000000006" customHeight="1" x14ac:dyDescent="0.2">
      <c r="B17" s="152" t="s">
        <v>207</v>
      </c>
      <c r="C17" s="152"/>
      <c r="D17" s="152"/>
      <c r="E17" s="152"/>
      <c r="F17" s="152"/>
    </row>
    <row r="18" spans="2:6" x14ac:dyDescent="0.2">
      <c r="B18" t="s">
        <v>16</v>
      </c>
    </row>
  </sheetData>
  <mergeCells count="4">
    <mergeCell ref="B2:F2"/>
    <mergeCell ref="B3:F3"/>
    <mergeCell ref="B4:F4"/>
    <mergeCell ref="B17:F17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"/>
  <sheetViews>
    <sheetView zoomScaleNormal="100" workbookViewId="0">
      <selection activeCell="I10" sqref="I10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4" ht="13.5" thickBot="1" x14ac:dyDescent="0.25"/>
    <row r="2" spans="2:14" ht="15" x14ac:dyDescent="0.2">
      <c r="B2" s="143" t="s">
        <v>13</v>
      </c>
      <c r="C2" s="144"/>
      <c r="D2" s="144"/>
      <c r="E2" s="144"/>
      <c r="F2" s="145"/>
    </row>
    <row r="3" spans="2:14" ht="15" x14ac:dyDescent="0.2">
      <c r="B3" s="146" t="s">
        <v>14</v>
      </c>
      <c r="C3" s="147"/>
      <c r="D3" s="147"/>
      <c r="E3" s="147"/>
      <c r="F3" s="148"/>
    </row>
    <row r="4" spans="2:14" ht="15.75" thickBot="1" x14ac:dyDescent="0.25">
      <c r="B4" s="149" t="s">
        <v>204</v>
      </c>
      <c r="C4" s="150"/>
      <c r="D4" s="150"/>
      <c r="E4" s="150"/>
      <c r="F4" s="151"/>
    </row>
    <row r="5" spans="2:14" ht="8.25" customHeight="1" thickBot="1" x14ac:dyDescent="0.25"/>
    <row r="6" spans="2:14" ht="21" customHeight="1" x14ac:dyDescent="0.2">
      <c r="B6" s="29" t="s">
        <v>0</v>
      </c>
      <c r="C6" s="30" t="s">
        <v>180</v>
      </c>
      <c r="D6" s="30" t="s">
        <v>1</v>
      </c>
      <c r="E6" s="30" t="s">
        <v>2</v>
      </c>
      <c r="F6" s="31" t="s">
        <v>196</v>
      </c>
      <c r="I6" s="35"/>
      <c r="J6" s="35"/>
      <c r="K6" s="35"/>
      <c r="L6" s="35"/>
      <c r="M6" s="35"/>
      <c r="N6" s="35"/>
    </row>
    <row r="7" spans="2:14" ht="15" x14ac:dyDescent="0.2">
      <c r="B7" s="2"/>
      <c r="C7" s="28"/>
      <c r="D7" s="28"/>
      <c r="E7" s="28"/>
      <c r="F7" s="32"/>
      <c r="H7" s="36"/>
    </row>
    <row r="8" spans="2:14" ht="15" x14ac:dyDescent="0.2">
      <c r="B8" s="2" t="s">
        <v>3</v>
      </c>
      <c r="C8" s="16">
        <v>880</v>
      </c>
      <c r="D8" s="16">
        <f>'JUL11'!D8+'AGO11'!D8+'SET11'!D8+'OUT11'!D8+'NOV11'!D8+'DEZ11'!D8</f>
        <v>1088</v>
      </c>
      <c r="E8" s="16">
        <f>'JUL11'!E8+'AGO11'!E8+'SET11'!E8+'OUT11'!E8+'NOV11'!E8+'DEZ11'!E8</f>
        <v>614</v>
      </c>
      <c r="F8" s="17">
        <f t="shared" ref="F8:F14" si="0">C8+D8-E8</f>
        <v>1354</v>
      </c>
      <c r="H8" s="36"/>
    </row>
    <row r="9" spans="2:14" ht="15" x14ac:dyDescent="0.2">
      <c r="B9" s="2" t="s">
        <v>4</v>
      </c>
      <c r="C9" s="16">
        <v>898</v>
      </c>
      <c r="D9" s="16">
        <f>'JUL11'!D9+'AGO11'!D9+'SET11'!D9+'OUT11'!D9+'NOV11'!D9+'DEZ11'!D9</f>
        <v>624</v>
      </c>
      <c r="E9" s="16">
        <f>'JUL11'!E9+'AGO11'!E9+'SET11'!E9+'OUT11'!E9+'NOV11'!E9+'DEZ11'!E9</f>
        <v>337</v>
      </c>
      <c r="F9" s="17">
        <f t="shared" si="0"/>
        <v>1185</v>
      </c>
    </row>
    <row r="10" spans="2:14" ht="15" x14ac:dyDescent="0.2">
      <c r="B10" s="2" t="s">
        <v>5</v>
      </c>
      <c r="C10" s="16">
        <v>1143</v>
      </c>
      <c r="D10" s="16">
        <f>'JUL11'!D10+'AGO11'!D10+'SET11'!D10+'OUT11'!D10+'NOV11'!D10+'DEZ11'!D10</f>
        <v>794</v>
      </c>
      <c r="E10" s="16">
        <f>'JUL11'!E10+'AGO11'!E10+'SET11'!E10+'OUT11'!E10+'NOV11'!E10+'DEZ11'!E10</f>
        <v>296</v>
      </c>
      <c r="F10" s="17">
        <f t="shared" si="0"/>
        <v>1641</v>
      </c>
      <c r="H10" s="36"/>
    </row>
    <row r="11" spans="2:14" ht="15" x14ac:dyDescent="0.2">
      <c r="B11" s="2" t="s">
        <v>6</v>
      </c>
      <c r="C11" s="16">
        <v>563</v>
      </c>
      <c r="D11" s="16">
        <f>'JUL11'!D11+'AGO11'!D11+'SET11'!D11+'OUT11'!D11+'NOV11'!D11+'DEZ11'!D11</f>
        <v>714</v>
      </c>
      <c r="E11" s="16">
        <f>'JUL11'!E11+'AGO11'!E11+'SET11'!E11+'OUT11'!E11+'NOV11'!E11+'DEZ11'!E11</f>
        <v>840</v>
      </c>
      <c r="F11" s="17">
        <f t="shared" si="0"/>
        <v>437</v>
      </c>
      <c r="H11" s="36"/>
    </row>
    <row r="12" spans="2:14" ht="15" x14ac:dyDescent="0.2">
      <c r="B12" s="2" t="s">
        <v>71</v>
      </c>
      <c r="C12" s="16">
        <v>1856</v>
      </c>
      <c r="D12" s="16">
        <f>'JUL11'!D12+'AGO11'!D12+'SET11'!D12+'OUT11'!D12+'NOV11'!D12+'DEZ11'!D12</f>
        <v>1070</v>
      </c>
      <c r="E12" s="16">
        <v>286</v>
      </c>
      <c r="F12" s="17">
        <f t="shared" si="0"/>
        <v>2640</v>
      </c>
    </row>
    <row r="13" spans="2:14" ht="15" x14ac:dyDescent="0.2">
      <c r="B13" s="2" t="s">
        <v>205</v>
      </c>
      <c r="C13" s="16">
        <v>94</v>
      </c>
      <c r="D13" s="16">
        <f>'JUL11'!D13+'AGO11'!D13+'SET11'!D13+'OUT11'!D13+'NOV11'!D13+'DEZ11'!D13</f>
        <v>582</v>
      </c>
      <c r="E13" s="16">
        <f>'JUL11'!E13+'AGO11'!E13+'SET11'!E13+'OUT11'!E13+'NOV11'!E13+'DEZ11'!E13</f>
        <v>649</v>
      </c>
      <c r="F13" s="17">
        <f t="shared" si="0"/>
        <v>27</v>
      </c>
    </row>
    <row r="14" spans="2:14" ht="15" x14ac:dyDescent="0.2">
      <c r="B14" s="2" t="s">
        <v>206</v>
      </c>
      <c r="C14" s="16">
        <v>242</v>
      </c>
      <c r="D14" s="16">
        <f>'JUL11'!D14+'AGO11'!D14+'SET11'!D14+'OUT11'!D14+'NOV11'!D14+'DEZ11'!D14</f>
        <v>496</v>
      </c>
      <c r="E14" s="16">
        <f>'JUL11'!E14+'AGO11'!E14+'SET11'!E14+'OUT11'!E14+'NOV11'!E14+'DEZ11'!E14</f>
        <v>451</v>
      </c>
      <c r="F14" s="17">
        <f t="shared" si="0"/>
        <v>287</v>
      </c>
    </row>
    <row r="15" spans="2:14" ht="13.5" thickBot="1" x14ac:dyDescent="0.25">
      <c r="B15" s="22"/>
      <c r="C15" s="33"/>
      <c r="D15" s="33"/>
      <c r="E15" s="33"/>
      <c r="F15" s="34"/>
    </row>
    <row r="16" spans="2:14" ht="15.75" thickBot="1" x14ac:dyDescent="0.25">
      <c r="B16" s="25" t="s">
        <v>11</v>
      </c>
      <c r="C16" s="26">
        <f>SUM(C8:C14)</f>
        <v>5676</v>
      </c>
      <c r="D16" s="26">
        <f>SUM(D8:D14)</f>
        <v>5368</v>
      </c>
      <c r="E16" s="26">
        <f>SUM(E8:E14)</f>
        <v>3473</v>
      </c>
      <c r="F16" s="27">
        <f>SUM(F8:F14)</f>
        <v>7571</v>
      </c>
      <c r="H16" s="35"/>
    </row>
    <row r="17" spans="2:6" ht="74.45" customHeight="1" x14ac:dyDescent="0.2">
      <c r="B17" s="152" t="s">
        <v>207</v>
      </c>
      <c r="C17" s="152"/>
      <c r="D17" s="152"/>
      <c r="E17" s="152"/>
      <c r="F17" s="152"/>
    </row>
    <row r="18" spans="2:6" x14ac:dyDescent="0.2">
      <c r="B18" t="s">
        <v>16</v>
      </c>
    </row>
  </sheetData>
  <mergeCells count="4">
    <mergeCell ref="B2:F2"/>
    <mergeCell ref="B3:F3"/>
    <mergeCell ref="B4:F4"/>
    <mergeCell ref="B17:F17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H11" sqref="H11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30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29</v>
      </c>
      <c r="D6" s="8" t="s">
        <v>1</v>
      </c>
      <c r="E6" s="8" t="s">
        <v>2</v>
      </c>
      <c r="F6" s="14" t="s">
        <v>31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55</v>
      </c>
      <c r="D8" s="1">
        <v>1594</v>
      </c>
      <c r="E8" s="1">
        <v>1321</v>
      </c>
      <c r="F8" s="3">
        <f>C8+D8-E8</f>
        <v>328</v>
      </c>
    </row>
    <row r="9" spans="2:6" ht="15" x14ac:dyDescent="0.2">
      <c r="B9" s="2" t="s">
        <v>4</v>
      </c>
      <c r="C9" s="1">
        <v>178</v>
      </c>
      <c r="D9" s="1">
        <v>1591</v>
      </c>
      <c r="E9" s="1">
        <v>1368</v>
      </c>
      <c r="F9" s="3">
        <f t="shared" ref="F9:F14" si="0">C9+D9-E9</f>
        <v>401</v>
      </c>
    </row>
    <row r="10" spans="2:6" ht="15" x14ac:dyDescent="0.2">
      <c r="B10" s="2" t="s">
        <v>5</v>
      </c>
      <c r="C10" s="1">
        <v>123</v>
      </c>
      <c r="D10" s="1">
        <v>372</v>
      </c>
      <c r="E10" s="1">
        <v>237</v>
      </c>
      <c r="F10" s="3">
        <f t="shared" si="0"/>
        <v>258</v>
      </c>
    </row>
    <row r="11" spans="2:6" ht="15" x14ac:dyDescent="0.2">
      <c r="B11" s="2" t="s">
        <v>6</v>
      </c>
      <c r="C11" s="1">
        <v>721</v>
      </c>
      <c r="D11" s="1">
        <v>1191</v>
      </c>
      <c r="E11" s="1">
        <v>1732</v>
      </c>
      <c r="F11" s="3">
        <f t="shared" si="0"/>
        <v>180</v>
      </c>
    </row>
    <row r="12" spans="2:6" ht="15" x14ac:dyDescent="0.2">
      <c r="B12" s="2" t="s">
        <v>7</v>
      </c>
      <c r="C12" s="1">
        <v>168</v>
      </c>
      <c r="D12" s="1">
        <v>863</v>
      </c>
      <c r="E12" s="1">
        <v>841</v>
      </c>
      <c r="F12" s="3">
        <f t="shared" si="0"/>
        <v>190</v>
      </c>
    </row>
    <row r="13" spans="2:6" ht="15" x14ac:dyDescent="0.2">
      <c r="B13" s="2" t="s">
        <v>8</v>
      </c>
      <c r="C13" s="1">
        <v>47</v>
      </c>
      <c r="D13" s="1">
        <v>1913</v>
      </c>
      <c r="E13" s="1">
        <v>1755</v>
      </c>
      <c r="F13" s="3">
        <f t="shared" si="0"/>
        <v>205</v>
      </c>
    </row>
    <row r="14" spans="2:6" ht="15" x14ac:dyDescent="0.2">
      <c r="B14" s="2" t="s">
        <v>9</v>
      </c>
      <c r="C14" s="1">
        <v>33</v>
      </c>
      <c r="D14" s="1">
        <v>1102</v>
      </c>
      <c r="E14" s="1">
        <v>852</v>
      </c>
      <c r="F14" s="3">
        <f t="shared" si="0"/>
        <v>283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1325</v>
      </c>
      <c r="D16" s="8">
        <f>SUM(D8:D14)</f>
        <v>8626</v>
      </c>
      <c r="E16" s="8">
        <f>SUM(E8:E14)</f>
        <v>8106</v>
      </c>
      <c r="F16" s="8">
        <f>SUM(F8:F14)</f>
        <v>1845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zoomScaleNormal="100" workbookViewId="0">
      <selection activeCell="B17" sqref="B17:F17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224</v>
      </c>
      <c r="C4" s="150"/>
      <c r="D4" s="150"/>
      <c r="E4" s="150"/>
      <c r="F4" s="151"/>
    </row>
    <row r="5" spans="2:6" ht="9.75" customHeight="1" thickBot="1" x14ac:dyDescent="0.25"/>
    <row r="6" spans="2:6" ht="21" customHeight="1" thickBot="1" x14ac:dyDescent="0.25">
      <c r="B6" s="7" t="s">
        <v>0</v>
      </c>
      <c r="C6" s="8" t="s">
        <v>225</v>
      </c>
      <c r="D6" s="8" t="s">
        <v>1</v>
      </c>
      <c r="E6" s="8" t="s">
        <v>2</v>
      </c>
      <c r="F6" s="14" t="s">
        <v>226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112</v>
      </c>
      <c r="D8" s="1">
        <v>2571</v>
      </c>
      <c r="E8" s="1">
        <v>1329</v>
      </c>
      <c r="F8" s="17">
        <f t="shared" ref="F8:F14" si="0">C8+D8-E8</f>
        <v>1354</v>
      </c>
    </row>
    <row r="9" spans="2:6" ht="15" x14ac:dyDescent="0.2">
      <c r="B9" s="2" t="s">
        <v>4</v>
      </c>
      <c r="C9" s="1">
        <v>565</v>
      </c>
      <c r="D9" s="1">
        <v>1177</v>
      </c>
      <c r="E9" s="1">
        <v>557</v>
      </c>
      <c r="F9" s="17">
        <f t="shared" si="0"/>
        <v>1185</v>
      </c>
    </row>
    <row r="10" spans="2:6" ht="15" x14ac:dyDescent="0.2">
      <c r="B10" s="2" t="s">
        <v>5</v>
      </c>
      <c r="C10" s="1">
        <v>607</v>
      </c>
      <c r="D10" s="1">
        <v>1728</v>
      </c>
      <c r="E10" s="1">
        <v>694</v>
      </c>
      <c r="F10" s="17">
        <f t="shared" si="0"/>
        <v>1641</v>
      </c>
    </row>
    <row r="11" spans="2:6" ht="15" x14ac:dyDescent="0.2">
      <c r="B11" s="2" t="s">
        <v>6</v>
      </c>
      <c r="C11" s="1">
        <v>566</v>
      </c>
      <c r="D11" s="1">
        <v>1570</v>
      </c>
      <c r="E11" s="1">
        <v>1699</v>
      </c>
      <c r="F11" s="17">
        <f t="shared" si="0"/>
        <v>437</v>
      </c>
    </row>
    <row r="12" spans="2:6" ht="15" x14ac:dyDescent="0.2">
      <c r="B12" s="2" t="s">
        <v>71</v>
      </c>
      <c r="C12" s="1">
        <v>1011</v>
      </c>
      <c r="D12" s="1">
        <v>2182</v>
      </c>
      <c r="E12" s="1">
        <v>553</v>
      </c>
      <c r="F12" s="17">
        <f t="shared" si="0"/>
        <v>2640</v>
      </c>
    </row>
    <row r="13" spans="2:6" ht="15" x14ac:dyDescent="0.2">
      <c r="B13" s="2" t="s">
        <v>205</v>
      </c>
      <c r="C13" s="1">
        <v>49</v>
      </c>
      <c r="D13" s="1">
        <v>1064</v>
      </c>
      <c r="E13" s="1">
        <v>1086</v>
      </c>
      <c r="F13" s="17">
        <f t="shared" si="0"/>
        <v>27</v>
      </c>
    </row>
    <row r="14" spans="2:6" ht="15" x14ac:dyDescent="0.2">
      <c r="B14" s="2" t="s">
        <v>206</v>
      </c>
      <c r="C14" s="1">
        <v>181</v>
      </c>
      <c r="D14" s="1">
        <v>1091</v>
      </c>
      <c r="E14" s="1">
        <v>985</v>
      </c>
      <c r="F14" s="17">
        <f t="shared" si="0"/>
        <v>287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3091</v>
      </c>
      <c r="D16" s="8">
        <f>SUM(D8:D14)</f>
        <v>11383</v>
      </c>
      <c r="E16" s="8">
        <f>SUM(E8:E14)</f>
        <v>6903</v>
      </c>
      <c r="F16" s="9">
        <f>SUM(F8:F14)</f>
        <v>7571</v>
      </c>
    </row>
    <row r="17" spans="2:6" ht="78" customHeight="1" x14ac:dyDescent="0.2">
      <c r="B17" s="152" t="s">
        <v>207</v>
      </c>
      <c r="C17" s="153"/>
      <c r="D17" s="153"/>
      <c r="E17" s="153"/>
      <c r="F17" s="153"/>
    </row>
    <row r="18" spans="2:6" x14ac:dyDescent="0.2">
      <c r="B18" t="s">
        <v>16</v>
      </c>
    </row>
  </sheetData>
  <mergeCells count="4">
    <mergeCell ref="B2:F2"/>
    <mergeCell ref="B3:F3"/>
    <mergeCell ref="B4:F4"/>
    <mergeCell ref="B17:F17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9"/>
  <sheetViews>
    <sheetView topLeftCell="A4" zoomScaleNormal="100" workbookViewId="0">
      <selection activeCell="I48" sqref="I48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197</v>
      </c>
      <c r="C4" s="150"/>
      <c r="D4" s="150"/>
      <c r="E4" s="150"/>
      <c r="F4" s="151"/>
    </row>
    <row r="5" spans="2:6" ht="8.25" customHeight="1" thickBot="1" x14ac:dyDescent="0.25"/>
    <row r="6" spans="2:6" ht="21" customHeight="1" x14ac:dyDescent="0.2">
      <c r="B6" s="29" t="s">
        <v>0</v>
      </c>
      <c r="C6" s="30" t="s">
        <v>198</v>
      </c>
      <c r="D6" s="30" t="s">
        <v>1</v>
      </c>
      <c r="E6" s="30" t="s">
        <v>2</v>
      </c>
      <c r="F6" s="31" t="s">
        <v>199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3</v>
      </c>
      <c r="C8" s="16">
        <v>1354</v>
      </c>
      <c r="D8" s="16">
        <v>98</v>
      </c>
      <c r="E8" s="16">
        <v>2</v>
      </c>
      <c r="F8" s="17">
        <f t="shared" ref="F8:F14" si="0">C8+D8-E8</f>
        <v>1450</v>
      </c>
    </row>
    <row r="9" spans="2:6" ht="15" x14ac:dyDescent="0.2">
      <c r="B9" s="2" t="s">
        <v>4</v>
      </c>
      <c r="C9" s="16">
        <v>1185</v>
      </c>
      <c r="D9" s="16">
        <v>1</v>
      </c>
      <c r="E9" s="16">
        <v>6</v>
      </c>
      <c r="F9" s="17">
        <f t="shared" si="0"/>
        <v>1180</v>
      </c>
    </row>
    <row r="10" spans="2:6" ht="15" x14ac:dyDescent="0.2">
      <c r="B10" s="2" t="s">
        <v>5</v>
      </c>
      <c r="C10" s="16">
        <v>1641</v>
      </c>
      <c r="D10" s="16">
        <v>2</v>
      </c>
      <c r="E10" s="16">
        <v>2</v>
      </c>
      <c r="F10" s="17">
        <f t="shared" si="0"/>
        <v>1641</v>
      </c>
    </row>
    <row r="11" spans="2:6" ht="15" x14ac:dyDescent="0.2">
      <c r="B11" s="2" t="s">
        <v>6</v>
      </c>
      <c r="C11" s="16">
        <v>437</v>
      </c>
      <c r="D11" s="16">
        <v>0</v>
      </c>
      <c r="E11" s="16">
        <v>0</v>
      </c>
      <c r="F11" s="17">
        <f t="shared" si="0"/>
        <v>437</v>
      </c>
    </row>
    <row r="12" spans="2:6" ht="15" x14ac:dyDescent="0.2">
      <c r="B12" s="2" t="s">
        <v>71</v>
      </c>
      <c r="C12" s="16">
        <v>2640</v>
      </c>
      <c r="D12" s="16">
        <v>2</v>
      </c>
      <c r="E12" s="16">
        <v>15</v>
      </c>
      <c r="F12" s="17">
        <f t="shared" si="0"/>
        <v>2627</v>
      </c>
    </row>
    <row r="13" spans="2:6" ht="15" x14ac:dyDescent="0.2">
      <c r="B13" s="2" t="s">
        <v>8</v>
      </c>
      <c r="C13" s="16">
        <v>27</v>
      </c>
      <c r="D13" s="16">
        <v>111</v>
      </c>
      <c r="E13" s="16">
        <v>90</v>
      </c>
      <c r="F13" s="17">
        <f t="shared" si="0"/>
        <v>48</v>
      </c>
    </row>
    <row r="14" spans="2:6" ht="15" x14ac:dyDescent="0.2">
      <c r="B14" s="2" t="s">
        <v>9</v>
      </c>
      <c r="C14" s="16">
        <v>287</v>
      </c>
      <c r="D14" s="16">
        <v>193</v>
      </c>
      <c r="E14" s="16">
        <v>0</v>
      </c>
      <c r="F14" s="17">
        <f t="shared" si="0"/>
        <v>480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11</v>
      </c>
      <c r="C16" s="26">
        <f>SUM(C8:C14)</f>
        <v>7571</v>
      </c>
      <c r="D16" s="26">
        <f>SUM(D8:D14)</f>
        <v>407</v>
      </c>
      <c r="E16" s="26">
        <f>SUM(E8:E14)</f>
        <v>115</v>
      </c>
      <c r="F16" s="27">
        <f>SUM(F8:F14)</f>
        <v>7863</v>
      </c>
    </row>
    <row r="17" spans="2:6" ht="15" x14ac:dyDescent="0.2">
      <c r="B17" s="38"/>
      <c r="C17" s="37"/>
      <c r="D17" s="37"/>
      <c r="E17" s="37"/>
      <c r="F17" s="37"/>
    </row>
    <row r="19" spans="2:6" x14ac:dyDescent="0.2">
      <c r="B19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"/>
  <sheetViews>
    <sheetView topLeftCell="A4" zoomScaleNormal="100" workbookViewId="0">
      <selection activeCell="J17" sqref="J17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200</v>
      </c>
      <c r="C4" s="150"/>
      <c r="D4" s="150"/>
      <c r="E4" s="150"/>
      <c r="F4" s="151"/>
    </row>
    <row r="5" spans="2:6" ht="8.25" customHeight="1" thickBot="1" x14ac:dyDescent="0.25"/>
    <row r="6" spans="2:6" ht="21" customHeight="1" x14ac:dyDescent="0.2">
      <c r="B6" s="29" t="s">
        <v>0</v>
      </c>
      <c r="C6" s="30" t="s">
        <v>201</v>
      </c>
      <c r="D6" s="30" t="s">
        <v>1</v>
      </c>
      <c r="E6" s="30" t="s">
        <v>2</v>
      </c>
      <c r="F6" s="31" t="s">
        <v>202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3</v>
      </c>
      <c r="C8" s="16">
        <v>1027</v>
      </c>
      <c r="D8" s="16">
        <v>25</v>
      </c>
      <c r="E8" s="16">
        <v>89</v>
      </c>
      <c r="F8" s="17">
        <f t="shared" ref="F8:F14" si="0">C8+D8-E8</f>
        <v>963</v>
      </c>
    </row>
    <row r="9" spans="2:6" ht="15" x14ac:dyDescent="0.2">
      <c r="B9" s="2" t="s">
        <v>4</v>
      </c>
      <c r="C9" s="16">
        <v>1180</v>
      </c>
      <c r="D9" s="16">
        <v>14</v>
      </c>
      <c r="E9" s="16">
        <v>60</v>
      </c>
      <c r="F9" s="17">
        <f t="shared" si="0"/>
        <v>1134</v>
      </c>
    </row>
    <row r="10" spans="2:6" ht="15" x14ac:dyDescent="0.2">
      <c r="B10" s="2" t="s">
        <v>5</v>
      </c>
      <c r="C10" s="16">
        <v>1641</v>
      </c>
      <c r="D10" s="16">
        <v>1</v>
      </c>
      <c r="E10" s="16">
        <v>0</v>
      </c>
      <c r="F10" s="17">
        <f t="shared" si="0"/>
        <v>1642</v>
      </c>
    </row>
    <row r="11" spans="2:6" ht="15" x14ac:dyDescent="0.2">
      <c r="B11" s="2" t="s">
        <v>6</v>
      </c>
      <c r="C11" s="16">
        <v>437</v>
      </c>
      <c r="D11" s="16">
        <v>165</v>
      </c>
      <c r="E11" s="16">
        <v>51</v>
      </c>
      <c r="F11" s="17">
        <f t="shared" si="0"/>
        <v>551</v>
      </c>
    </row>
    <row r="12" spans="2:6" ht="15" x14ac:dyDescent="0.2">
      <c r="B12" s="2" t="s">
        <v>71</v>
      </c>
      <c r="C12" s="16">
        <v>2627</v>
      </c>
      <c r="D12" s="16">
        <v>11</v>
      </c>
      <c r="E12" s="16">
        <v>33</v>
      </c>
      <c r="F12" s="17">
        <f t="shared" si="0"/>
        <v>2605</v>
      </c>
    </row>
    <row r="13" spans="2:6" ht="15" x14ac:dyDescent="0.2">
      <c r="B13" s="2" t="s">
        <v>8</v>
      </c>
      <c r="C13" s="16">
        <v>48</v>
      </c>
      <c r="D13" s="16">
        <v>93</v>
      </c>
      <c r="E13" s="16">
        <v>90</v>
      </c>
      <c r="F13" s="17">
        <f t="shared" si="0"/>
        <v>51</v>
      </c>
    </row>
    <row r="14" spans="2:6" ht="15" x14ac:dyDescent="0.2">
      <c r="B14" s="2" t="s">
        <v>9</v>
      </c>
      <c r="C14" s="16">
        <v>480</v>
      </c>
      <c r="D14" s="16">
        <v>2</v>
      </c>
      <c r="E14" s="16">
        <v>115</v>
      </c>
      <c r="F14" s="17">
        <f t="shared" si="0"/>
        <v>367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11</v>
      </c>
      <c r="C16" s="26">
        <f>SUM(C8:C14)</f>
        <v>7440</v>
      </c>
      <c r="D16" s="26">
        <f>SUM(D8:D14)</f>
        <v>311</v>
      </c>
      <c r="E16" s="26">
        <f>SUM(E8:E14)</f>
        <v>438</v>
      </c>
      <c r="F16" s="27">
        <f>SUM(F8:F14)</f>
        <v>7313</v>
      </c>
    </row>
    <row r="17" spans="2:10" ht="37.15" customHeight="1" x14ac:dyDescent="0.2">
      <c r="B17" s="154" t="s">
        <v>203</v>
      </c>
      <c r="C17" s="154"/>
      <c r="D17" s="154"/>
      <c r="E17" s="154"/>
      <c r="F17" s="154"/>
      <c r="J17">
        <v>42</v>
      </c>
    </row>
    <row r="19" spans="2:10" x14ac:dyDescent="0.2">
      <c r="B19" t="s">
        <v>16</v>
      </c>
    </row>
  </sheetData>
  <mergeCells count="4">
    <mergeCell ref="B2:F2"/>
    <mergeCell ref="B3:F3"/>
    <mergeCell ref="B4:F4"/>
    <mergeCell ref="B17:F17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5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208</v>
      </c>
      <c r="C4" s="150"/>
      <c r="D4" s="150"/>
      <c r="E4" s="150"/>
      <c r="F4" s="151"/>
    </row>
    <row r="5" spans="2:6" ht="8.25" customHeight="1" thickBot="1" x14ac:dyDescent="0.25"/>
    <row r="6" spans="2:6" ht="21" customHeight="1" x14ac:dyDescent="0.2">
      <c r="B6" s="29" t="s">
        <v>0</v>
      </c>
      <c r="C6" s="30" t="s">
        <v>209</v>
      </c>
      <c r="D6" s="30" t="s">
        <v>1</v>
      </c>
      <c r="E6" s="30" t="s">
        <v>2</v>
      </c>
      <c r="F6" s="31" t="s">
        <v>210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39" t="s">
        <v>211</v>
      </c>
      <c r="C8" s="16">
        <v>959</v>
      </c>
      <c r="D8" s="16">
        <v>40</v>
      </c>
      <c r="E8" s="16">
        <v>178</v>
      </c>
      <c r="F8" s="17">
        <f t="shared" ref="F8:F15" si="0">C8+D8-E8</f>
        <v>821</v>
      </c>
    </row>
    <row r="9" spans="2:6" ht="15" x14ac:dyDescent="0.2">
      <c r="B9" s="39" t="s">
        <v>4</v>
      </c>
      <c r="C9" s="16">
        <v>1134</v>
      </c>
      <c r="D9" s="16">
        <v>308</v>
      </c>
      <c r="E9" s="16">
        <v>81</v>
      </c>
      <c r="F9" s="17">
        <f t="shared" si="0"/>
        <v>1361</v>
      </c>
    </row>
    <row r="10" spans="2:6" ht="15" x14ac:dyDescent="0.2">
      <c r="B10" s="39" t="s">
        <v>5</v>
      </c>
      <c r="C10" s="16">
        <v>1642</v>
      </c>
      <c r="D10" s="16">
        <v>2</v>
      </c>
      <c r="E10" s="16">
        <v>54</v>
      </c>
      <c r="F10" s="17">
        <f t="shared" si="0"/>
        <v>1590</v>
      </c>
    </row>
    <row r="11" spans="2:6" ht="15" x14ac:dyDescent="0.2">
      <c r="B11" s="39" t="s">
        <v>6</v>
      </c>
      <c r="C11" s="16">
        <v>551</v>
      </c>
      <c r="D11" s="16">
        <v>240</v>
      </c>
      <c r="E11" s="16">
        <v>204</v>
      </c>
      <c r="F11" s="17">
        <f t="shared" si="0"/>
        <v>587</v>
      </c>
    </row>
    <row r="12" spans="2:6" ht="15" x14ac:dyDescent="0.2">
      <c r="B12" s="39" t="s">
        <v>71</v>
      </c>
      <c r="C12" s="16">
        <v>2605</v>
      </c>
      <c r="D12" s="16">
        <v>168</v>
      </c>
      <c r="E12" s="16">
        <v>28</v>
      </c>
      <c r="F12" s="17">
        <f t="shared" si="0"/>
        <v>2745</v>
      </c>
    </row>
    <row r="13" spans="2:6" ht="15" x14ac:dyDescent="0.2">
      <c r="B13" s="39" t="s">
        <v>8</v>
      </c>
      <c r="C13" s="16">
        <v>51</v>
      </c>
      <c r="D13" s="16">
        <v>67</v>
      </c>
      <c r="E13" s="16">
        <v>83</v>
      </c>
      <c r="F13" s="17">
        <f t="shared" si="0"/>
        <v>35</v>
      </c>
    </row>
    <row r="14" spans="2:6" ht="15" x14ac:dyDescent="0.2">
      <c r="B14" s="39" t="s">
        <v>9</v>
      </c>
      <c r="C14" s="16">
        <v>367</v>
      </c>
      <c r="D14" s="16">
        <v>119</v>
      </c>
      <c r="E14" s="16">
        <v>39</v>
      </c>
      <c r="F14" s="17">
        <f t="shared" si="0"/>
        <v>447</v>
      </c>
    </row>
    <row r="15" spans="2:6" ht="15" x14ac:dyDescent="0.2">
      <c r="B15" s="39" t="s">
        <v>213</v>
      </c>
      <c r="C15" s="16">
        <v>143</v>
      </c>
      <c r="D15" s="16">
        <v>154</v>
      </c>
      <c r="E15" s="16">
        <v>68</v>
      </c>
      <c r="F15" s="17">
        <f t="shared" si="0"/>
        <v>229</v>
      </c>
    </row>
    <row r="16" spans="2:6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11</v>
      </c>
      <c r="C17" s="26">
        <f>SUM(C8:C15)</f>
        <v>7452</v>
      </c>
      <c r="D17" s="26">
        <f>SUM(D8:D15)</f>
        <v>1098</v>
      </c>
      <c r="E17" s="26">
        <f>SUM(E8:E15)</f>
        <v>735</v>
      </c>
      <c r="F17" s="26">
        <f>SUM(F8:F15)</f>
        <v>7815</v>
      </c>
    </row>
    <row r="18" spans="2:6" ht="78" customHeight="1" x14ac:dyDescent="0.2">
      <c r="B18" s="155" t="s">
        <v>212</v>
      </c>
      <c r="C18" s="155"/>
      <c r="D18" s="155"/>
      <c r="E18" s="155"/>
      <c r="F18" s="155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5"/>
  <sheetViews>
    <sheetView zoomScaleNormal="100" workbookViewId="0">
      <selection activeCell="I19" sqref="I19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214</v>
      </c>
      <c r="C4" s="150"/>
      <c r="D4" s="150"/>
      <c r="E4" s="150"/>
      <c r="F4" s="151"/>
    </row>
    <row r="5" spans="2:6" ht="8.25" customHeight="1" thickBot="1" x14ac:dyDescent="0.25"/>
    <row r="6" spans="2:6" ht="21" customHeight="1" x14ac:dyDescent="0.2">
      <c r="B6" s="29" t="s">
        <v>0</v>
      </c>
      <c r="C6" s="30" t="s">
        <v>215</v>
      </c>
      <c r="D6" s="30" t="s">
        <v>1</v>
      </c>
      <c r="E6" s="30" t="s">
        <v>2</v>
      </c>
      <c r="F6" s="31" t="s">
        <v>216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39" t="s">
        <v>211</v>
      </c>
      <c r="C8" s="16">
        <v>819</v>
      </c>
      <c r="D8" s="16">
        <v>89</v>
      </c>
      <c r="E8" s="16">
        <v>99</v>
      </c>
      <c r="F8" s="17">
        <f t="shared" ref="F8:F15" si="0">C8+D8-E8</f>
        <v>809</v>
      </c>
    </row>
    <row r="9" spans="2:6" ht="15" x14ac:dyDescent="0.2">
      <c r="B9" s="39" t="s">
        <v>4</v>
      </c>
      <c r="C9" s="16">
        <v>1361</v>
      </c>
      <c r="D9" s="16">
        <v>50</v>
      </c>
      <c r="E9" s="16">
        <v>64</v>
      </c>
      <c r="F9" s="17">
        <f t="shared" si="0"/>
        <v>1347</v>
      </c>
    </row>
    <row r="10" spans="2:6" ht="15" x14ac:dyDescent="0.2">
      <c r="B10" s="39" t="s">
        <v>5</v>
      </c>
      <c r="C10" s="16">
        <v>1590</v>
      </c>
      <c r="D10" s="16">
        <v>318</v>
      </c>
      <c r="E10" s="16">
        <v>102</v>
      </c>
      <c r="F10" s="17">
        <f t="shared" si="0"/>
        <v>1806</v>
      </c>
    </row>
    <row r="11" spans="2:6" ht="15" x14ac:dyDescent="0.2">
      <c r="B11" s="39" t="s">
        <v>6</v>
      </c>
      <c r="C11" s="16">
        <v>587</v>
      </c>
      <c r="D11" s="16">
        <v>183</v>
      </c>
      <c r="E11" s="16">
        <v>132</v>
      </c>
      <c r="F11" s="17">
        <f t="shared" si="0"/>
        <v>638</v>
      </c>
    </row>
    <row r="12" spans="2:6" ht="15" x14ac:dyDescent="0.2">
      <c r="B12" s="39" t="s">
        <v>71</v>
      </c>
      <c r="C12" s="16">
        <v>2745</v>
      </c>
      <c r="D12" s="16">
        <v>16</v>
      </c>
      <c r="E12" s="16">
        <v>42</v>
      </c>
      <c r="F12" s="17">
        <f t="shared" si="0"/>
        <v>2719</v>
      </c>
    </row>
    <row r="13" spans="2:6" ht="15" x14ac:dyDescent="0.2">
      <c r="B13" s="39" t="s">
        <v>8</v>
      </c>
      <c r="C13" s="16">
        <v>35</v>
      </c>
      <c r="D13" s="16">
        <v>61</v>
      </c>
      <c r="E13" s="16">
        <v>48</v>
      </c>
      <c r="F13" s="17">
        <f t="shared" si="0"/>
        <v>48</v>
      </c>
    </row>
    <row r="14" spans="2:6" ht="15" x14ac:dyDescent="0.2">
      <c r="B14" s="39" t="s">
        <v>9</v>
      </c>
      <c r="C14" s="16">
        <v>447</v>
      </c>
      <c r="D14" s="16">
        <v>119</v>
      </c>
      <c r="E14" s="16">
        <v>91</v>
      </c>
      <c r="F14" s="17">
        <f t="shared" si="0"/>
        <v>475</v>
      </c>
    </row>
    <row r="15" spans="2:6" ht="15" x14ac:dyDescent="0.2">
      <c r="B15" s="39" t="s">
        <v>217</v>
      </c>
      <c r="C15" s="16">
        <v>235</v>
      </c>
      <c r="D15" s="16">
        <v>292</v>
      </c>
      <c r="E15" s="16">
        <v>177</v>
      </c>
      <c r="F15" s="17">
        <f t="shared" si="0"/>
        <v>350</v>
      </c>
    </row>
    <row r="16" spans="2:6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11</v>
      </c>
      <c r="C17" s="26">
        <f>SUM(C8:C15)</f>
        <v>7819</v>
      </c>
      <c r="D17" s="26">
        <f>SUM(D8:D15)</f>
        <v>1128</v>
      </c>
      <c r="E17" s="26">
        <f>SUM(E8:E15)</f>
        <v>755</v>
      </c>
      <c r="F17" s="26">
        <f>SUM(F8:F15)</f>
        <v>8192</v>
      </c>
    </row>
    <row r="18" spans="2:6" ht="58.9" customHeight="1" x14ac:dyDescent="0.2">
      <c r="B18" s="156" t="s">
        <v>218</v>
      </c>
      <c r="C18" s="155"/>
      <c r="D18" s="155"/>
      <c r="E18" s="155"/>
      <c r="F18" s="155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5"/>
  <sheetViews>
    <sheetView topLeftCell="AL1" zoomScaleNormal="100" workbookViewId="0">
      <selection activeCell="AS27" sqref="AS27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221</v>
      </c>
      <c r="C4" s="150"/>
      <c r="D4" s="150"/>
      <c r="E4" s="150"/>
      <c r="F4" s="151"/>
    </row>
    <row r="5" spans="2:6" ht="8.25" customHeight="1" thickBot="1" x14ac:dyDescent="0.25"/>
    <row r="6" spans="2:6" ht="21" customHeight="1" x14ac:dyDescent="0.2">
      <c r="B6" s="29" t="s">
        <v>0</v>
      </c>
      <c r="C6" s="30" t="s">
        <v>222</v>
      </c>
      <c r="D6" s="30" t="s">
        <v>1</v>
      </c>
      <c r="E6" s="30" t="s">
        <v>2</v>
      </c>
      <c r="F6" s="31" t="s">
        <v>223</v>
      </c>
    </row>
    <row r="7" spans="2:6" ht="15" x14ac:dyDescent="0.2">
      <c r="B7" s="2"/>
      <c r="C7" s="28"/>
      <c r="D7" s="28"/>
      <c r="E7" s="28"/>
      <c r="F7" s="32"/>
    </row>
    <row r="8" spans="2:6" ht="15.75" x14ac:dyDescent="0.25">
      <c r="B8" s="39" t="s">
        <v>220</v>
      </c>
      <c r="C8" s="16">
        <v>811</v>
      </c>
      <c r="D8" s="16">
        <v>275</v>
      </c>
      <c r="E8" s="16">
        <v>142</v>
      </c>
      <c r="F8" s="17">
        <f t="shared" ref="F8:F15" si="0">C8+D8-E8</f>
        <v>944</v>
      </c>
    </row>
    <row r="9" spans="2:6" ht="15" x14ac:dyDescent="0.2">
      <c r="B9" s="39" t="s">
        <v>4</v>
      </c>
      <c r="C9" s="16">
        <v>1347</v>
      </c>
      <c r="D9" s="16">
        <v>36</v>
      </c>
      <c r="E9" s="16">
        <v>71</v>
      </c>
      <c r="F9" s="17">
        <f t="shared" si="0"/>
        <v>1312</v>
      </c>
    </row>
    <row r="10" spans="2:6" ht="15" x14ac:dyDescent="0.2">
      <c r="B10" s="39" t="s">
        <v>5</v>
      </c>
      <c r="C10" s="16">
        <v>1806</v>
      </c>
      <c r="D10" s="16">
        <v>316</v>
      </c>
      <c r="E10" s="16">
        <v>146</v>
      </c>
      <c r="F10" s="17">
        <f t="shared" si="0"/>
        <v>1976</v>
      </c>
    </row>
    <row r="11" spans="2:6" ht="15" x14ac:dyDescent="0.2">
      <c r="B11" s="39" t="s">
        <v>6</v>
      </c>
      <c r="C11" s="16">
        <v>638</v>
      </c>
      <c r="D11" s="16">
        <v>253</v>
      </c>
      <c r="E11" s="16">
        <v>171</v>
      </c>
      <c r="F11" s="17">
        <f t="shared" si="0"/>
        <v>720</v>
      </c>
    </row>
    <row r="12" spans="2:6" ht="15" x14ac:dyDescent="0.2">
      <c r="B12" s="39" t="s">
        <v>71</v>
      </c>
      <c r="C12" s="16">
        <v>2782</v>
      </c>
      <c r="D12" s="16">
        <v>318</v>
      </c>
      <c r="E12" s="16">
        <v>180</v>
      </c>
      <c r="F12" s="17">
        <f t="shared" si="0"/>
        <v>2920</v>
      </c>
    </row>
    <row r="13" spans="2:6" ht="15" x14ac:dyDescent="0.2">
      <c r="B13" s="39" t="s">
        <v>8</v>
      </c>
      <c r="C13" s="16">
        <v>48</v>
      </c>
      <c r="D13" s="16">
        <v>112</v>
      </c>
      <c r="E13" s="16">
        <v>123</v>
      </c>
      <c r="F13" s="17">
        <f t="shared" si="0"/>
        <v>37</v>
      </c>
    </row>
    <row r="14" spans="2:6" ht="15" x14ac:dyDescent="0.2">
      <c r="B14" s="39" t="s">
        <v>9</v>
      </c>
      <c r="C14" s="16">
        <v>475</v>
      </c>
      <c r="D14" s="16">
        <v>61</v>
      </c>
      <c r="E14" s="16">
        <v>157</v>
      </c>
      <c r="F14" s="17">
        <f t="shared" si="0"/>
        <v>379</v>
      </c>
    </row>
    <row r="15" spans="2:6" ht="15.75" x14ac:dyDescent="0.25">
      <c r="B15" s="39" t="s">
        <v>219</v>
      </c>
      <c r="C15" s="16">
        <v>839</v>
      </c>
      <c r="D15" s="16">
        <v>275</v>
      </c>
      <c r="E15" s="16">
        <v>222</v>
      </c>
      <c r="F15" s="17">
        <f t="shared" si="0"/>
        <v>892</v>
      </c>
    </row>
    <row r="16" spans="2:6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11</v>
      </c>
      <c r="C17" s="26">
        <f>SUM(C8:C15)</f>
        <v>8746</v>
      </c>
      <c r="D17" s="26">
        <f>SUM(D8:D15)</f>
        <v>1646</v>
      </c>
      <c r="E17" s="26">
        <f>SUM(E8:E15)</f>
        <v>1212</v>
      </c>
      <c r="F17" s="27">
        <f>SUM(F8:F15)</f>
        <v>9180</v>
      </c>
    </row>
    <row r="18" spans="2:6" ht="58.9" customHeight="1" x14ac:dyDescent="0.2">
      <c r="B18" s="156" t="s">
        <v>227</v>
      </c>
      <c r="C18" s="155"/>
      <c r="D18" s="155"/>
      <c r="E18" s="155"/>
      <c r="F18" s="155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5"/>
  <sheetViews>
    <sheetView zoomScaleNormal="100" workbookViewId="0">
      <selection activeCell="F10" sqref="F10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228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229</v>
      </c>
      <c r="D6" s="30" t="s">
        <v>1</v>
      </c>
      <c r="E6" s="30" t="s">
        <v>2</v>
      </c>
      <c r="F6" s="31" t="s">
        <v>230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231</v>
      </c>
      <c r="C8" s="16">
        <v>944</v>
      </c>
      <c r="D8" s="16">
        <v>409</v>
      </c>
      <c r="E8" s="16">
        <v>147</v>
      </c>
      <c r="F8" s="17">
        <f t="shared" ref="F8:F15" si="0">C8+D8-E8</f>
        <v>1206</v>
      </c>
      <c r="H8" s="40"/>
      <c r="I8" s="40"/>
      <c r="J8" s="40"/>
    </row>
    <row r="9" spans="2:10" ht="15" x14ac:dyDescent="0.2">
      <c r="B9" s="39" t="s">
        <v>4</v>
      </c>
      <c r="C9" s="16">
        <v>1312</v>
      </c>
      <c r="D9" s="16">
        <v>77</v>
      </c>
      <c r="E9" s="16">
        <v>52</v>
      </c>
      <c r="F9" s="17">
        <f t="shared" si="0"/>
        <v>1337</v>
      </c>
      <c r="H9" s="40"/>
      <c r="I9" s="40"/>
      <c r="J9" s="40"/>
    </row>
    <row r="10" spans="2:10" ht="15" x14ac:dyDescent="0.2">
      <c r="B10" s="39" t="s">
        <v>5</v>
      </c>
      <c r="C10" s="16">
        <v>1976</v>
      </c>
      <c r="D10" s="16">
        <v>2</v>
      </c>
      <c r="E10" s="16">
        <v>201</v>
      </c>
      <c r="F10" s="17">
        <f t="shared" si="0"/>
        <v>1777</v>
      </c>
      <c r="H10" s="40"/>
      <c r="I10" s="40"/>
      <c r="J10" s="40"/>
    </row>
    <row r="11" spans="2:10" ht="15" x14ac:dyDescent="0.2">
      <c r="B11" s="39" t="s">
        <v>6</v>
      </c>
      <c r="C11" s="16">
        <v>720</v>
      </c>
      <c r="D11" s="16">
        <v>142</v>
      </c>
      <c r="E11" s="16">
        <v>175</v>
      </c>
      <c r="F11" s="17">
        <f t="shared" si="0"/>
        <v>687</v>
      </c>
      <c r="H11" s="40"/>
      <c r="I11" s="40"/>
      <c r="J11" s="40"/>
    </row>
    <row r="12" spans="2:10" ht="15" x14ac:dyDescent="0.2">
      <c r="B12" s="39" t="s">
        <v>71</v>
      </c>
      <c r="C12" s="16">
        <v>2920</v>
      </c>
      <c r="D12" s="16">
        <v>75</v>
      </c>
      <c r="E12" s="16">
        <v>104</v>
      </c>
      <c r="F12" s="17">
        <f t="shared" si="0"/>
        <v>2891</v>
      </c>
      <c r="H12" s="40"/>
      <c r="I12" s="40"/>
      <c r="J12" s="40"/>
    </row>
    <row r="13" spans="2:10" ht="15" x14ac:dyDescent="0.2">
      <c r="B13" s="39" t="s">
        <v>8</v>
      </c>
      <c r="C13" s="16">
        <v>37</v>
      </c>
      <c r="D13" s="16">
        <v>101</v>
      </c>
      <c r="E13" s="16">
        <v>71</v>
      </c>
      <c r="F13" s="17">
        <f t="shared" si="0"/>
        <v>67</v>
      </c>
      <c r="H13" s="40"/>
      <c r="I13" s="40"/>
      <c r="J13" s="40"/>
    </row>
    <row r="14" spans="2:10" ht="15" x14ac:dyDescent="0.2">
      <c r="B14" s="39" t="s">
        <v>9</v>
      </c>
      <c r="C14" s="16">
        <v>379</v>
      </c>
      <c r="D14" s="16">
        <v>146</v>
      </c>
      <c r="E14" s="16">
        <v>112</v>
      </c>
      <c r="F14" s="17">
        <f t="shared" si="0"/>
        <v>413</v>
      </c>
      <c r="H14" s="40"/>
      <c r="I14" s="40"/>
      <c r="J14" s="40"/>
    </row>
    <row r="15" spans="2:10" ht="15" x14ac:dyDescent="0.2">
      <c r="B15" s="39" t="s">
        <v>217</v>
      </c>
      <c r="C15" s="16">
        <v>892</v>
      </c>
      <c r="D15" s="16">
        <v>497</v>
      </c>
      <c r="E15" s="16">
        <v>359</v>
      </c>
      <c r="F15" s="17">
        <f t="shared" si="0"/>
        <v>1030</v>
      </c>
      <c r="H15" s="40"/>
      <c r="I15" s="40"/>
      <c r="J15" s="40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11</v>
      </c>
      <c r="C17" s="26">
        <f>SUM(C8:C15)</f>
        <v>9180</v>
      </c>
      <c r="D17" s="26">
        <f>SUM(D8:D15)</f>
        <v>1449</v>
      </c>
      <c r="E17" s="26">
        <f>SUM(E8:E15)</f>
        <v>1221</v>
      </c>
      <c r="F17" s="27">
        <f>SUM(F8:F15)</f>
        <v>9408</v>
      </c>
    </row>
    <row r="18" spans="2:6" ht="22.9" customHeight="1" x14ac:dyDescent="0.2">
      <c r="B18" s="156"/>
      <c r="C18" s="155"/>
      <c r="D18" s="155"/>
      <c r="E18" s="155"/>
      <c r="F18" s="155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5"/>
  <sheetViews>
    <sheetView zoomScaleNormal="100" workbookViewId="0">
      <selection activeCell="J20" sqref="J20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236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198</v>
      </c>
      <c r="D6" s="30" t="s">
        <v>1</v>
      </c>
      <c r="E6" s="30" t="s">
        <v>2</v>
      </c>
      <c r="F6" s="31" t="s">
        <v>230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231</v>
      </c>
      <c r="C8" s="16">
        <v>927</v>
      </c>
      <c r="D8" s="16">
        <v>936</v>
      </c>
      <c r="E8" s="16">
        <v>657</v>
      </c>
      <c r="F8" s="17">
        <f t="shared" ref="F8:F15" si="0">C8+D8-E8</f>
        <v>1206</v>
      </c>
      <c r="H8" s="40"/>
      <c r="I8" s="40"/>
      <c r="J8" s="40"/>
    </row>
    <row r="9" spans="2:10" ht="15" x14ac:dyDescent="0.2">
      <c r="B9" s="39" t="s">
        <v>4</v>
      </c>
      <c r="C9" s="16">
        <v>1185</v>
      </c>
      <c r="D9" s="16">
        <v>486</v>
      </c>
      <c r="E9" s="16">
        <v>334</v>
      </c>
      <c r="F9" s="17">
        <f t="shared" si="0"/>
        <v>1337</v>
      </c>
      <c r="H9" s="40"/>
      <c r="I9" s="40"/>
      <c r="J9" s="40"/>
    </row>
    <row r="10" spans="2:10" ht="15" x14ac:dyDescent="0.2">
      <c r="B10" s="39" t="s">
        <v>5</v>
      </c>
      <c r="C10" s="16">
        <v>1641</v>
      </c>
      <c r="D10" s="16">
        <v>641</v>
      </c>
      <c r="E10" s="16">
        <v>505</v>
      </c>
      <c r="F10" s="17">
        <f t="shared" si="0"/>
        <v>1777</v>
      </c>
      <c r="H10" s="40"/>
      <c r="I10" s="40"/>
      <c r="J10" s="40"/>
    </row>
    <row r="11" spans="2:10" ht="15" x14ac:dyDescent="0.2">
      <c r="B11" s="39" t="s">
        <v>6</v>
      </c>
      <c r="C11" s="16">
        <v>437</v>
      </c>
      <c r="D11" s="16">
        <v>983</v>
      </c>
      <c r="E11" s="16">
        <v>733</v>
      </c>
      <c r="F11" s="17">
        <f t="shared" si="0"/>
        <v>687</v>
      </c>
      <c r="H11" s="40"/>
      <c r="I11" s="40"/>
      <c r="J11" s="40"/>
    </row>
    <row r="12" spans="2:10" ht="15" x14ac:dyDescent="0.2">
      <c r="B12" s="39" t="s">
        <v>71</v>
      </c>
      <c r="C12" s="16">
        <v>2640</v>
      </c>
      <c r="D12" s="16">
        <v>653</v>
      </c>
      <c r="E12" s="16">
        <v>402</v>
      </c>
      <c r="F12" s="17">
        <f t="shared" si="0"/>
        <v>2891</v>
      </c>
      <c r="H12" s="40"/>
      <c r="I12" s="40"/>
      <c r="J12" s="40"/>
    </row>
    <row r="13" spans="2:10" ht="15" x14ac:dyDescent="0.2">
      <c r="B13" s="39" t="s">
        <v>234</v>
      </c>
      <c r="C13" s="16">
        <v>27</v>
      </c>
      <c r="D13" s="16">
        <v>545</v>
      </c>
      <c r="E13" s="16">
        <v>505</v>
      </c>
      <c r="F13" s="17">
        <f t="shared" si="0"/>
        <v>67</v>
      </c>
      <c r="H13" s="40"/>
      <c r="I13" s="40"/>
      <c r="J13" s="40"/>
    </row>
    <row r="14" spans="2:10" ht="15" x14ac:dyDescent="0.2">
      <c r="B14" s="39" t="s">
        <v>233</v>
      </c>
      <c r="C14" s="16">
        <v>287</v>
      </c>
      <c r="D14" s="16">
        <v>640</v>
      </c>
      <c r="E14" s="16">
        <v>514</v>
      </c>
      <c r="F14" s="17">
        <f t="shared" si="0"/>
        <v>413</v>
      </c>
      <c r="H14" s="40"/>
      <c r="I14" s="40"/>
      <c r="J14" s="40"/>
    </row>
    <row r="15" spans="2:10" ht="15.75" x14ac:dyDescent="0.25">
      <c r="B15" s="39" t="s">
        <v>232</v>
      </c>
      <c r="C15" s="16">
        <v>638</v>
      </c>
      <c r="D15" s="16">
        <v>1218</v>
      </c>
      <c r="E15" s="16">
        <v>826</v>
      </c>
      <c r="F15" s="17">
        <f t="shared" si="0"/>
        <v>1030</v>
      </c>
      <c r="H15" s="40"/>
      <c r="I15" s="40"/>
      <c r="J15" s="40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11</v>
      </c>
      <c r="C17" s="26">
        <f>SUM(C8:C15)</f>
        <v>7782</v>
      </c>
      <c r="D17" s="26">
        <f>SUM(D8:D15)</f>
        <v>6102</v>
      </c>
      <c r="E17" s="26">
        <f>SUM(E8:E15)</f>
        <v>4476</v>
      </c>
      <c r="F17" s="27">
        <f>SUM(F8:F15)</f>
        <v>9408</v>
      </c>
    </row>
    <row r="18" spans="2:6" ht="39" customHeight="1" x14ac:dyDescent="0.2">
      <c r="B18" s="152" t="s">
        <v>235</v>
      </c>
      <c r="C18" s="157"/>
      <c r="D18" s="157"/>
      <c r="E18" s="157"/>
      <c r="F18" s="157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5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237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238</v>
      </c>
      <c r="D6" s="30" t="s">
        <v>1</v>
      </c>
      <c r="E6" s="30" t="s">
        <v>2</v>
      </c>
      <c r="F6" s="31" t="s">
        <v>239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241</v>
      </c>
      <c r="C8" s="16">
        <v>1204</v>
      </c>
      <c r="D8" s="16">
        <v>306</v>
      </c>
      <c r="E8" s="16">
        <v>174</v>
      </c>
      <c r="F8" s="17">
        <f t="shared" ref="F8:F15" si="0">C8+D8-E8</f>
        <v>1336</v>
      </c>
      <c r="H8" s="40"/>
      <c r="I8" s="40"/>
      <c r="J8" s="40"/>
    </row>
    <row r="9" spans="2:10" ht="15" x14ac:dyDescent="0.2">
      <c r="B9" s="39" t="s">
        <v>4</v>
      </c>
      <c r="C9" s="16">
        <v>1337</v>
      </c>
      <c r="D9" s="16">
        <v>56</v>
      </c>
      <c r="E9" s="16">
        <v>26</v>
      </c>
      <c r="F9" s="17">
        <f t="shared" si="0"/>
        <v>1367</v>
      </c>
      <c r="H9" s="40"/>
      <c r="I9" s="40"/>
      <c r="J9" s="40"/>
    </row>
    <row r="10" spans="2:10" ht="15" x14ac:dyDescent="0.2">
      <c r="B10" s="39" t="s">
        <v>5</v>
      </c>
      <c r="C10" s="16">
        <v>1777</v>
      </c>
      <c r="D10" s="16">
        <v>181</v>
      </c>
      <c r="E10" s="16">
        <v>78</v>
      </c>
      <c r="F10" s="17">
        <f t="shared" si="0"/>
        <v>1880</v>
      </c>
      <c r="H10" s="40"/>
      <c r="I10" s="40"/>
      <c r="J10" s="40"/>
    </row>
    <row r="11" spans="2:10" ht="15" x14ac:dyDescent="0.2">
      <c r="B11" s="39" t="s">
        <v>6</v>
      </c>
      <c r="C11" s="16">
        <v>687</v>
      </c>
      <c r="D11" s="16">
        <v>262</v>
      </c>
      <c r="E11" s="16">
        <v>93</v>
      </c>
      <c r="F11" s="17">
        <f t="shared" si="0"/>
        <v>856</v>
      </c>
      <c r="H11" s="40"/>
      <c r="I11" s="40"/>
      <c r="J11" s="40"/>
    </row>
    <row r="12" spans="2:10" ht="15" x14ac:dyDescent="0.2">
      <c r="B12" s="39" t="s">
        <v>71</v>
      </c>
      <c r="C12" s="16">
        <v>2891</v>
      </c>
      <c r="D12" s="16">
        <v>7</v>
      </c>
      <c r="E12" s="16">
        <v>104</v>
      </c>
      <c r="F12" s="17">
        <f t="shared" si="0"/>
        <v>2794</v>
      </c>
      <c r="H12" s="40"/>
      <c r="I12" s="40"/>
      <c r="J12" s="40"/>
    </row>
    <row r="13" spans="2:10" ht="15" x14ac:dyDescent="0.2">
      <c r="B13" s="39" t="s">
        <v>8</v>
      </c>
      <c r="C13" s="16">
        <v>67</v>
      </c>
      <c r="D13" s="16">
        <v>142</v>
      </c>
      <c r="E13" s="16">
        <v>127</v>
      </c>
      <c r="F13" s="17">
        <f t="shared" si="0"/>
        <v>82</v>
      </c>
      <c r="H13" s="40"/>
      <c r="I13" s="40"/>
      <c r="J13" s="40"/>
    </row>
    <row r="14" spans="2:10" ht="15" x14ac:dyDescent="0.2">
      <c r="B14" s="39" t="s">
        <v>9</v>
      </c>
      <c r="C14" s="16">
        <v>413</v>
      </c>
      <c r="D14" s="16">
        <v>3</v>
      </c>
      <c r="E14" s="16">
        <v>55</v>
      </c>
      <c r="F14" s="17">
        <f t="shared" si="0"/>
        <v>361</v>
      </c>
      <c r="H14" s="40"/>
      <c r="I14" s="40"/>
      <c r="J14" s="40"/>
    </row>
    <row r="15" spans="2:10" ht="15" x14ac:dyDescent="0.2">
      <c r="B15" s="39" t="s">
        <v>217</v>
      </c>
      <c r="C15" s="16">
        <v>1030</v>
      </c>
      <c r="D15" s="16">
        <v>192</v>
      </c>
      <c r="E15" s="16">
        <v>126</v>
      </c>
      <c r="F15" s="17">
        <f t="shared" si="0"/>
        <v>1096</v>
      </c>
      <c r="H15" s="40"/>
      <c r="I15" s="40"/>
      <c r="J15" s="40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11</v>
      </c>
      <c r="C17" s="26">
        <f>SUM(C8:C15)</f>
        <v>9406</v>
      </c>
      <c r="D17" s="26">
        <f>SUM(D8:D15)</f>
        <v>1149</v>
      </c>
      <c r="E17" s="26">
        <f>SUM(E8:E15)</f>
        <v>783</v>
      </c>
      <c r="F17" s="27">
        <f>SUM(F8:F15)</f>
        <v>9772</v>
      </c>
    </row>
    <row r="18" spans="2:6" ht="31.15" customHeight="1" x14ac:dyDescent="0.2">
      <c r="B18" s="158" t="s">
        <v>240</v>
      </c>
      <c r="C18" s="155"/>
      <c r="D18" s="155"/>
      <c r="E18" s="155"/>
      <c r="F18" s="155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5"/>
  <sheetViews>
    <sheetView zoomScaleNormal="100" workbookViewId="0">
      <selection activeCell="C8" sqref="C8:F15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242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243</v>
      </c>
      <c r="D6" s="30" t="s">
        <v>1</v>
      </c>
      <c r="E6" s="30" t="s">
        <v>2</v>
      </c>
      <c r="F6" s="31" t="s">
        <v>244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1336</v>
      </c>
      <c r="D8" s="16">
        <v>145</v>
      </c>
      <c r="E8" s="16">
        <v>230</v>
      </c>
      <c r="F8" s="17">
        <f t="shared" ref="F8:F15" si="0">C8+D8-E8</f>
        <v>1251</v>
      </c>
      <c r="H8" s="40"/>
      <c r="I8" s="40"/>
      <c r="J8" s="40"/>
    </row>
    <row r="9" spans="2:10" ht="15" x14ac:dyDescent="0.2">
      <c r="B9" s="39" t="s">
        <v>4</v>
      </c>
      <c r="C9" s="16">
        <v>1367</v>
      </c>
      <c r="D9" s="16">
        <v>164</v>
      </c>
      <c r="E9" s="16">
        <v>54</v>
      </c>
      <c r="F9" s="17">
        <f t="shared" si="0"/>
        <v>1477</v>
      </c>
      <c r="H9" s="40"/>
      <c r="I9" s="40"/>
      <c r="J9" s="40"/>
    </row>
    <row r="10" spans="2:10" ht="15" x14ac:dyDescent="0.2">
      <c r="B10" s="39" t="s">
        <v>5</v>
      </c>
      <c r="C10" s="16">
        <v>1880</v>
      </c>
      <c r="D10" s="16">
        <v>215</v>
      </c>
      <c r="E10" s="16">
        <v>148</v>
      </c>
      <c r="F10" s="17">
        <f t="shared" si="0"/>
        <v>1947</v>
      </c>
      <c r="H10" s="40"/>
      <c r="I10" s="40"/>
      <c r="J10" s="40"/>
    </row>
    <row r="11" spans="2:10" ht="15" x14ac:dyDescent="0.2">
      <c r="B11" s="39" t="s">
        <v>6</v>
      </c>
      <c r="C11" s="16">
        <v>856</v>
      </c>
      <c r="D11" s="16">
        <v>143</v>
      </c>
      <c r="E11" s="16">
        <v>151</v>
      </c>
      <c r="F11" s="17">
        <f t="shared" si="0"/>
        <v>848</v>
      </c>
      <c r="H11" s="40"/>
      <c r="I11" s="40"/>
      <c r="J11" s="40"/>
    </row>
    <row r="12" spans="2:10" ht="15" x14ac:dyDescent="0.2">
      <c r="B12" s="39" t="s">
        <v>71</v>
      </c>
      <c r="C12" s="16">
        <v>2794</v>
      </c>
      <c r="D12" s="16">
        <v>246</v>
      </c>
      <c r="E12" s="16">
        <v>53</v>
      </c>
      <c r="F12" s="17">
        <f t="shared" si="0"/>
        <v>2987</v>
      </c>
      <c r="H12" s="41"/>
      <c r="I12" s="40"/>
      <c r="J12" s="40"/>
    </row>
    <row r="13" spans="2:10" ht="15" x14ac:dyDescent="0.2">
      <c r="B13" s="39" t="s">
        <v>8</v>
      </c>
      <c r="C13" s="16">
        <v>82</v>
      </c>
      <c r="D13" s="16">
        <v>208</v>
      </c>
      <c r="E13" s="16">
        <v>144</v>
      </c>
      <c r="F13" s="17">
        <f t="shared" si="0"/>
        <v>146</v>
      </c>
      <c r="H13" s="40"/>
      <c r="I13" s="40"/>
      <c r="J13" s="40"/>
    </row>
    <row r="14" spans="2:10" ht="15" x14ac:dyDescent="0.2">
      <c r="B14" s="39" t="s">
        <v>9</v>
      </c>
      <c r="C14" s="16">
        <v>361</v>
      </c>
      <c r="D14" s="16">
        <v>319</v>
      </c>
      <c r="E14" s="16">
        <v>102</v>
      </c>
      <c r="F14" s="17">
        <f t="shared" si="0"/>
        <v>578</v>
      </c>
      <c r="H14" s="40"/>
      <c r="I14" s="40"/>
      <c r="J14" s="40"/>
    </row>
    <row r="15" spans="2:10" ht="15" x14ac:dyDescent="0.2">
      <c r="B15" s="39" t="s">
        <v>217</v>
      </c>
      <c r="C15" s="16">
        <v>1096</v>
      </c>
      <c r="D15" s="16">
        <v>235</v>
      </c>
      <c r="E15" s="16">
        <v>495</v>
      </c>
      <c r="F15" s="17">
        <f t="shared" si="0"/>
        <v>836</v>
      </c>
      <c r="H15" s="40"/>
      <c r="I15" s="40"/>
      <c r="J15" s="40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11</v>
      </c>
      <c r="C17" s="26">
        <f>SUM(C8:C15)</f>
        <v>9772</v>
      </c>
      <c r="D17" s="26">
        <f>SUM(D8:D15)</f>
        <v>1675</v>
      </c>
      <c r="E17" s="26">
        <f>SUM(E8:E15)</f>
        <v>1377</v>
      </c>
      <c r="F17" s="27">
        <f>SUM(F8:F15)</f>
        <v>10070</v>
      </c>
    </row>
    <row r="18" spans="2:6" ht="17.45" customHeight="1" x14ac:dyDescent="0.2">
      <c r="B18" s="158"/>
      <c r="C18" s="155"/>
      <c r="D18" s="155"/>
      <c r="E18" s="155"/>
      <c r="F18" s="155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32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33</v>
      </c>
      <c r="D6" s="8" t="s">
        <v>1</v>
      </c>
      <c r="E6" s="8" t="s">
        <v>2</v>
      </c>
      <c r="F6" s="14" t="s">
        <v>34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v>328</v>
      </c>
      <c r="D8" s="1">
        <v>88</v>
      </c>
      <c r="E8" s="1">
        <v>0</v>
      </c>
      <c r="F8" s="3">
        <f t="shared" ref="F8:F14" si="0">C8+D8-E8</f>
        <v>416</v>
      </c>
    </row>
    <row r="9" spans="2:6" ht="15" x14ac:dyDescent="0.2">
      <c r="B9" s="2" t="s">
        <v>4</v>
      </c>
      <c r="C9" s="1">
        <v>401</v>
      </c>
      <c r="D9" s="1">
        <v>38</v>
      </c>
      <c r="E9" s="1">
        <v>56</v>
      </c>
      <c r="F9" s="3">
        <f t="shared" si="0"/>
        <v>383</v>
      </c>
    </row>
    <row r="10" spans="2:6" ht="15" x14ac:dyDescent="0.2">
      <c r="B10" s="2" t="s">
        <v>5</v>
      </c>
      <c r="C10" s="1">
        <v>258</v>
      </c>
      <c r="D10" s="1">
        <v>23</v>
      </c>
      <c r="E10" s="1">
        <v>0</v>
      </c>
      <c r="F10" s="3">
        <f t="shared" si="0"/>
        <v>281</v>
      </c>
    </row>
    <row r="11" spans="2:6" ht="15" x14ac:dyDescent="0.2">
      <c r="B11" s="2" t="s">
        <v>6</v>
      </c>
      <c r="C11" s="1">
        <v>182</v>
      </c>
      <c r="D11" s="1">
        <v>0</v>
      </c>
      <c r="E11" s="1">
        <v>0</v>
      </c>
      <c r="F11" s="3">
        <f t="shared" si="0"/>
        <v>182</v>
      </c>
    </row>
    <row r="12" spans="2:6" ht="15" x14ac:dyDescent="0.2">
      <c r="B12" s="2" t="s">
        <v>71</v>
      </c>
      <c r="C12" s="1">
        <v>190</v>
      </c>
      <c r="D12" s="1">
        <v>0</v>
      </c>
      <c r="E12" s="1">
        <v>0</v>
      </c>
      <c r="F12" s="3">
        <f t="shared" si="0"/>
        <v>190</v>
      </c>
    </row>
    <row r="13" spans="2:6" ht="15" x14ac:dyDescent="0.2">
      <c r="B13" s="2" t="s">
        <v>8</v>
      </c>
      <c r="C13" s="1">
        <v>205</v>
      </c>
      <c r="D13" s="1">
        <v>86</v>
      </c>
      <c r="E13" s="1">
        <v>164</v>
      </c>
      <c r="F13" s="3">
        <f t="shared" si="0"/>
        <v>127</v>
      </c>
    </row>
    <row r="14" spans="2:6" ht="15" x14ac:dyDescent="0.2">
      <c r="B14" s="2" t="s">
        <v>9</v>
      </c>
      <c r="C14" s="1">
        <v>285</v>
      </c>
      <c r="D14" s="1">
        <v>5</v>
      </c>
      <c r="E14" s="1">
        <v>0</v>
      </c>
      <c r="F14" s="3">
        <f t="shared" si="0"/>
        <v>290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SUM(C8:C14)</f>
        <v>1849</v>
      </c>
      <c r="D16" s="8">
        <f>SUM(D8:D14)</f>
        <v>240</v>
      </c>
      <c r="E16" s="8">
        <f>SUM(E8:E14)</f>
        <v>220</v>
      </c>
      <c r="F16" s="8">
        <f>SUM(F8:F14)</f>
        <v>1869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5"/>
  <sheetViews>
    <sheetView zoomScaleNormal="100" workbookViewId="0">
      <selection activeCell="B6" sqref="B6:F17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245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246</v>
      </c>
      <c r="D6" s="30" t="s">
        <v>1</v>
      </c>
      <c r="E6" s="30" t="s">
        <v>2</v>
      </c>
      <c r="F6" s="31" t="s">
        <v>247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1251</v>
      </c>
      <c r="D8" s="16">
        <v>214</v>
      </c>
      <c r="E8" s="16">
        <v>205</v>
      </c>
      <c r="F8" s="17">
        <f t="shared" ref="F8:F15" si="0">C8+D8-E8</f>
        <v>1260</v>
      </c>
      <c r="H8" s="40"/>
      <c r="I8" s="40"/>
      <c r="J8" s="40"/>
    </row>
    <row r="9" spans="2:10" ht="15" x14ac:dyDescent="0.2">
      <c r="B9" s="39" t="s">
        <v>4</v>
      </c>
      <c r="C9" s="16">
        <v>1477</v>
      </c>
      <c r="D9" s="16">
        <v>17</v>
      </c>
      <c r="E9" s="16">
        <v>38</v>
      </c>
      <c r="F9" s="17">
        <f t="shared" si="0"/>
        <v>1456</v>
      </c>
      <c r="H9" s="40"/>
      <c r="I9" s="40"/>
      <c r="J9" s="40"/>
    </row>
    <row r="10" spans="2:10" ht="15" x14ac:dyDescent="0.2">
      <c r="B10" s="39" t="s">
        <v>5</v>
      </c>
      <c r="C10" s="16">
        <v>1947</v>
      </c>
      <c r="D10" s="16">
        <v>315</v>
      </c>
      <c r="E10" s="16">
        <v>118</v>
      </c>
      <c r="F10" s="17">
        <f t="shared" si="0"/>
        <v>2144</v>
      </c>
      <c r="H10" s="40"/>
      <c r="I10" s="40"/>
      <c r="J10" s="40"/>
    </row>
    <row r="11" spans="2:10" ht="15" x14ac:dyDescent="0.2">
      <c r="B11" s="39" t="s">
        <v>6</v>
      </c>
      <c r="C11" s="16">
        <v>848</v>
      </c>
      <c r="D11" s="16">
        <v>165</v>
      </c>
      <c r="E11" s="16">
        <v>163</v>
      </c>
      <c r="F11" s="17">
        <f t="shared" si="0"/>
        <v>850</v>
      </c>
      <c r="H11" s="40"/>
      <c r="I11" s="40"/>
      <c r="J11" s="40"/>
    </row>
    <row r="12" spans="2:10" ht="15" x14ac:dyDescent="0.2">
      <c r="B12" s="39" t="s">
        <v>71</v>
      </c>
      <c r="C12" s="16">
        <v>2987</v>
      </c>
      <c r="D12" s="16">
        <v>274</v>
      </c>
      <c r="E12" s="16">
        <v>97</v>
      </c>
      <c r="F12" s="17">
        <f t="shared" si="0"/>
        <v>3164</v>
      </c>
      <c r="H12" s="41"/>
      <c r="I12" s="40"/>
      <c r="J12" s="40"/>
    </row>
    <row r="13" spans="2:10" ht="15" x14ac:dyDescent="0.2">
      <c r="B13" s="39" t="s">
        <v>8</v>
      </c>
      <c r="C13" s="16">
        <v>146</v>
      </c>
      <c r="D13" s="16">
        <v>166</v>
      </c>
      <c r="E13" s="16">
        <v>126</v>
      </c>
      <c r="F13" s="17">
        <f t="shared" si="0"/>
        <v>186</v>
      </c>
      <c r="H13" s="40"/>
      <c r="I13" s="40"/>
      <c r="J13" s="40"/>
    </row>
    <row r="14" spans="2:10" ht="15" x14ac:dyDescent="0.2">
      <c r="B14" s="39" t="s">
        <v>9</v>
      </c>
      <c r="C14" s="16">
        <v>578</v>
      </c>
      <c r="D14" s="16">
        <v>7</v>
      </c>
      <c r="E14" s="16">
        <v>101</v>
      </c>
      <c r="F14" s="17">
        <f t="shared" si="0"/>
        <v>484</v>
      </c>
      <c r="H14" s="40"/>
      <c r="I14" s="40"/>
      <c r="J14" s="40"/>
    </row>
    <row r="15" spans="2:10" ht="15" x14ac:dyDescent="0.2">
      <c r="B15" s="39" t="s">
        <v>217</v>
      </c>
      <c r="C15" s="16">
        <v>836</v>
      </c>
      <c r="D15" s="16">
        <v>198</v>
      </c>
      <c r="E15" s="16">
        <v>258</v>
      </c>
      <c r="F15" s="17">
        <f t="shared" si="0"/>
        <v>776</v>
      </c>
      <c r="H15" s="40"/>
      <c r="I15" s="40"/>
      <c r="J15" s="40"/>
    </row>
    <row r="16" spans="2:10" ht="13.5" thickBot="1" x14ac:dyDescent="0.25">
      <c r="B16" s="22"/>
      <c r="C16" s="33"/>
      <c r="D16" s="42"/>
      <c r="E16" s="33"/>
      <c r="F16" s="34"/>
    </row>
    <row r="17" spans="2:6" ht="15.75" thickBot="1" x14ac:dyDescent="0.25">
      <c r="B17" s="25" t="s">
        <v>11</v>
      </c>
      <c r="C17" s="27">
        <f>SUM(C8:C15)</f>
        <v>10070</v>
      </c>
      <c r="D17" s="26">
        <f>SUM(D8:D15)</f>
        <v>1356</v>
      </c>
      <c r="E17" s="26">
        <f>SUM(E8:E15)</f>
        <v>1106</v>
      </c>
      <c r="F17" s="27">
        <f>SUM(F8:F15)</f>
        <v>10320</v>
      </c>
    </row>
    <row r="18" spans="2:6" ht="17.45" customHeight="1" x14ac:dyDescent="0.2">
      <c r="B18" s="158"/>
      <c r="C18" s="155"/>
      <c r="D18" s="155"/>
      <c r="E18" s="155"/>
      <c r="F18" s="155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5"/>
  <sheetViews>
    <sheetView zoomScaleNormal="100" workbookViewId="0">
      <selection activeCell="B6" sqref="B6:F17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248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249</v>
      </c>
      <c r="D6" s="30" t="s">
        <v>1</v>
      </c>
      <c r="E6" s="30" t="s">
        <v>2</v>
      </c>
      <c r="F6" s="31" t="s">
        <v>250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1260</v>
      </c>
      <c r="D8" s="16">
        <v>192</v>
      </c>
      <c r="E8" s="16">
        <v>204</v>
      </c>
      <c r="F8" s="17">
        <f t="shared" ref="F8:F15" si="0">C8+D8-E8</f>
        <v>1248</v>
      </c>
      <c r="H8" s="40"/>
      <c r="I8" s="40"/>
      <c r="J8" s="40"/>
    </row>
    <row r="9" spans="2:10" ht="15" x14ac:dyDescent="0.2">
      <c r="B9" s="39" t="s">
        <v>4</v>
      </c>
      <c r="C9" s="16">
        <v>1456</v>
      </c>
      <c r="D9" s="16">
        <v>232</v>
      </c>
      <c r="E9" s="16">
        <v>80</v>
      </c>
      <c r="F9" s="17">
        <f t="shared" si="0"/>
        <v>1608</v>
      </c>
      <c r="H9" s="40"/>
      <c r="I9" s="40"/>
      <c r="J9" s="40"/>
    </row>
    <row r="10" spans="2:10" ht="15" x14ac:dyDescent="0.2">
      <c r="B10" s="39" t="s">
        <v>5</v>
      </c>
      <c r="C10" s="16">
        <v>2144</v>
      </c>
      <c r="D10" s="16">
        <v>58</v>
      </c>
      <c r="E10" s="16">
        <v>112</v>
      </c>
      <c r="F10" s="17">
        <f t="shared" si="0"/>
        <v>2090</v>
      </c>
      <c r="H10" s="40"/>
      <c r="I10" s="40"/>
      <c r="J10" s="40"/>
    </row>
    <row r="11" spans="2:10" ht="15" x14ac:dyDescent="0.2">
      <c r="B11" s="39" t="s">
        <v>6</v>
      </c>
      <c r="C11" s="16">
        <v>850</v>
      </c>
      <c r="D11" s="16">
        <v>281</v>
      </c>
      <c r="E11" s="16">
        <v>210</v>
      </c>
      <c r="F11" s="17">
        <f t="shared" si="0"/>
        <v>921</v>
      </c>
      <c r="H11" s="40"/>
      <c r="I11" s="40"/>
      <c r="J11" s="40"/>
    </row>
    <row r="12" spans="2:10" ht="15" x14ac:dyDescent="0.2">
      <c r="B12" s="39" t="s">
        <v>71</v>
      </c>
      <c r="C12" s="16">
        <v>3164</v>
      </c>
      <c r="D12" s="16">
        <v>341</v>
      </c>
      <c r="E12" s="16">
        <v>113</v>
      </c>
      <c r="F12" s="17">
        <f t="shared" si="0"/>
        <v>3392</v>
      </c>
      <c r="H12" s="41"/>
      <c r="I12" s="40"/>
      <c r="J12" s="40"/>
    </row>
    <row r="13" spans="2:10" ht="15" x14ac:dyDescent="0.2">
      <c r="B13" s="39" t="s">
        <v>8</v>
      </c>
      <c r="C13" s="16">
        <v>186</v>
      </c>
      <c r="D13" s="16">
        <v>179</v>
      </c>
      <c r="E13" s="16">
        <v>203</v>
      </c>
      <c r="F13" s="17">
        <f t="shared" si="0"/>
        <v>162</v>
      </c>
      <c r="H13" s="40"/>
      <c r="I13" s="40"/>
      <c r="J13" s="40"/>
    </row>
    <row r="14" spans="2:10" ht="15" x14ac:dyDescent="0.2">
      <c r="B14" s="39" t="s">
        <v>9</v>
      </c>
      <c r="C14" s="16">
        <v>484</v>
      </c>
      <c r="D14" s="16">
        <v>64</v>
      </c>
      <c r="E14" s="16">
        <v>89</v>
      </c>
      <c r="F14" s="17">
        <f t="shared" si="0"/>
        <v>459</v>
      </c>
      <c r="H14" s="40"/>
      <c r="I14" s="40"/>
      <c r="J14" s="40"/>
    </row>
    <row r="15" spans="2:10" ht="15" x14ac:dyDescent="0.2">
      <c r="B15" s="39" t="s">
        <v>217</v>
      </c>
      <c r="C15" s="16">
        <v>776</v>
      </c>
      <c r="D15" s="16">
        <v>156</v>
      </c>
      <c r="E15" s="16">
        <v>163</v>
      </c>
      <c r="F15" s="17">
        <f t="shared" si="0"/>
        <v>769</v>
      </c>
      <c r="H15" s="40"/>
      <c r="I15" s="40"/>
      <c r="J15" s="40"/>
    </row>
    <row r="16" spans="2:10" ht="13.5" thickBot="1" x14ac:dyDescent="0.25">
      <c r="B16" s="22"/>
      <c r="C16" s="33"/>
      <c r="D16" s="42"/>
      <c r="E16" s="33"/>
      <c r="F16" s="34"/>
    </row>
    <row r="17" spans="2:6" ht="15.75" thickBot="1" x14ac:dyDescent="0.25">
      <c r="B17" s="25" t="s">
        <v>11</v>
      </c>
      <c r="C17" s="27">
        <f>SUM(C8:C15)</f>
        <v>10320</v>
      </c>
      <c r="D17" s="26">
        <f>SUM(D8:D15)</f>
        <v>1503</v>
      </c>
      <c r="E17" s="26">
        <f>SUM(E8:E15)</f>
        <v>1174</v>
      </c>
      <c r="F17" s="27">
        <f>SUM(F8:F15)</f>
        <v>10649</v>
      </c>
    </row>
    <row r="18" spans="2:6" ht="17.45" customHeight="1" x14ac:dyDescent="0.2">
      <c r="B18" s="158"/>
      <c r="C18" s="155"/>
      <c r="D18" s="155"/>
      <c r="E18" s="155"/>
      <c r="F18" s="155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5"/>
  <sheetViews>
    <sheetView zoomScaleNormal="100" workbookViewId="0">
      <selection activeCell="H17" sqref="H17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251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253</v>
      </c>
      <c r="D6" s="30" t="s">
        <v>1</v>
      </c>
      <c r="E6" s="30" t="s">
        <v>2</v>
      </c>
      <c r="F6" s="31" t="s">
        <v>252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1248</v>
      </c>
      <c r="D8" s="16">
        <v>153</v>
      </c>
      <c r="E8" s="16">
        <v>229</v>
      </c>
      <c r="F8" s="17">
        <f t="shared" ref="F8:F15" si="0">C8+D8-E8</f>
        <v>1172</v>
      </c>
      <c r="H8" s="40"/>
      <c r="I8" s="40"/>
      <c r="J8" s="40"/>
    </row>
    <row r="9" spans="2:10" ht="15" x14ac:dyDescent="0.2">
      <c r="B9" s="39" t="s">
        <v>4</v>
      </c>
      <c r="C9" s="16">
        <v>1608</v>
      </c>
      <c r="D9" s="16">
        <v>73</v>
      </c>
      <c r="E9" s="16">
        <v>36</v>
      </c>
      <c r="F9" s="17">
        <f t="shared" si="0"/>
        <v>1645</v>
      </c>
      <c r="H9" s="40"/>
      <c r="I9" s="40"/>
      <c r="J9" s="40"/>
    </row>
    <row r="10" spans="2:10" ht="15" x14ac:dyDescent="0.2">
      <c r="B10" s="39" t="s">
        <v>5</v>
      </c>
      <c r="C10" s="16">
        <v>2090</v>
      </c>
      <c r="D10" s="16">
        <v>227</v>
      </c>
      <c r="E10" s="16">
        <v>144</v>
      </c>
      <c r="F10" s="17">
        <f t="shared" si="0"/>
        <v>2173</v>
      </c>
      <c r="H10" s="40"/>
      <c r="I10" s="40"/>
      <c r="J10" s="40"/>
    </row>
    <row r="11" spans="2:10" ht="15" x14ac:dyDescent="0.2">
      <c r="B11" s="39" t="s">
        <v>6</v>
      </c>
      <c r="C11" s="16">
        <v>921</v>
      </c>
      <c r="D11" s="16">
        <v>146</v>
      </c>
      <c r="E11" s="16">
        <v>124</v>
      </c>
      <c r="F11" s="17">
        <f t="shared" si="0"/>
        <v>943</v>
      </c>
      <c r="H11" s="40"/>
      <c r="I11" s="40"/>
      <c r="J11" s="40"/>
    </row>
    <row r="12" spans="2:10" ht="15" x14ac:dyDescent="0.2">
      <c r="B12" s="39" t="s">
        <v>71</v>
      </c>
      <c r="C12" s="16">
        <v>3392</v>
      </c>
      <c r="D12" s="16">
        <v>319</v>
      </c>
      <c r="E12" s="16">
        <v>62</v>
      </c>
      <c r="F12" s="17">
        <f t="shared" si="0"/>
        <v>3649</v>
      </c>
      <c r="H12" s="41"/>
      <c r="I12" s="40"/>
      <c r="J12" s="40"/>
    </row>
    <row r="13" spans="2:10" ht="15" x14ac:dyDescent="0.2">
      <c r="B13" s="39" t="s">
        <v>8</v>
      </c>
      <c r="C13" s="16">
        <v>162</v>
      </c>
      <c r="D13" s="16">
        <v>128</v>
      </c>
      <c r="E13" s="16">
        <v>171</v>
      </c>
      <c r="F13" s="17">
        <f t="shared" si="0"/>
        <v>119</v>
      </c>
      <c r="H13" s="40"/>
      <c r="I13" s="40"/>
      <c r="J13" s="40"/>
    </row>
    <row r="14" spans="2:10" ht="15" x14ac:dyDescent="0.2">
      <c r="B14" s="39" t="s">
        <v>9</v>
      </c>
      <c r="C14" s="16">
        <v>459</v>
      </c>
      <c r="D14" s="16">
        <v>89</v>
      </c>
      <c r="E14" s="16">
        <v>90</v>
      </c>
      <c r="F14" s="17">
        <f t="shared" si="0"/>
        <v>458</v>
      </c>
      <c r="H14" s="40"/>
      <c r="I14" s="40"/>
      <c r="J14" s="40"/>
    </row>
    <row r="15" spans="2:10" ht="15" x14ac:dyDescent="0.2">
      <c r="B15" s="39" t="s">
        <v>217</v>
      </c>
      <c r="C15" s="16">
        <v>771</v>
      </c>
      <c r="D15" s="16">
        <v>100</v>
      </c>
      <c r="E15" s="16">
        <v>271</v>
      </c>
      <c r="F15" s="17">
        <f t="shared" si="0"/>
        <v>600</v>
      </c>
      <c r="H15" s="40"/>
      <c r="I15" s="40"/>
      <c r="J15" s="40"/>
    </row>
    <row r="16" spans="2:10" ht="13.5" thickBot="1" x14ac:dyDescent="0.25">
      <c r="B16" s="22"/>
      <c r="C16" s="33"/>
      <c r="D16" s="42"/>
      <c r="E16" s="33"/>
      <c r="F16" s="34"/>
    </row>
    <row r="17" spans="2:6" ht="15.75" thickBot="1" x14ac:dyDescent="0.25">
      <c r="B17" s="25" t="s">
        <v>11</v>
      </c>
      <c r="C17" s="27">
        <f>SUM(C8:C15)</f>
        <v>10651</v>
      </c>
      <c r="D17" s="26">
        <f>SUM(D8:D15)</f>
        <v>1235</v>
      </c>
      <c r="E17" s="26">
        <f>SUM(E8:E15)</f>
        <v>1127</v>
      </c>
      <c r="F17" s="27">
        <f>SUM(F8:F15)</f>
        <v>10759</v>
      </c>
    </row>
    <row r="18" spans="2:6" ht="17.45" customHeight="1" x14ac:dyDescent="0.2">
      <c r="B18" s="158"/>
      <c r="C18" s="155"/>
      <c r="D18" s="155"/>
      <c r="E18" s="155"/>
      <c r="F18" s="155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5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254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255</v>
      </c>
      <c r="D6" s="30" t="s">
        <v>1</v>
      </c>
      <c r="E6" s="30" t="s">
        <v>2</v>
      </c>
      <c r="F6" s="31" t="s">
        <v>256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1172</v>
      </c>
      <c r="D8" s="16">
        <v>61</v>
      </c>
      <c r="E8" s="16">
        <v>162</v>
      </c>
      <c r="F8" s="17">
        <f t="shared" ref="F8:F14" si="0">C8+D8-E8</f>
        <v>1071</v>
      </c>
      <c r="H8" s="40"/>
      <c r="I8" s="40"/>
      <c r="J8" s="40"/>
    </row>
    <row r="9" spans="2:10" ht="15" x14ac:dyDescent="0.2">
      <c r="B9" s="39" t="s">
        <v>4</v>
      </c>
      <c r="C9" s="16">
        <v>1645</v>
      </c>
      <c r="D9" s="16">
        <v>80</v>
      </c>
      <c r="E9" s="16">
        <v>30</v>
      </c>
      <c r="F9" s="17">
        <f t="shared" si="0"/>
        <v>1695</v>
      </c>
      <c r="H9" s="40"/>
      <c r="I9" s="40"/>
      <c r="J9" s="40"/>
    </row>
    <row r="10" spans="2:10" ht="15" x14ac:dyDescent="0.2">
      <c r="B10" s="39" t="s">
        <v>5</v>
      </c>
      <c r="C10" s="16">
        <v>2173</v>
      </c>
      <c r="D10" s="16">
        <v>106</v>
      </c>
      <c r="E10" s="16">
        <v>30</v>
      </c>
      <c r="F10" s="17">
        <f t="shared" si="0"/>
        <v>2249</v>
      </c>
      <c r="H10" s="40"/>
      <c r="I10" s="40"/>
      <c r="J10" s="40"/>
    </row>
    <row r="11" spans="2:10" ht="15" x14ac:dyDescent="0.2">
      <c r="B11" s="39" t="s">
        <v>6</v>
      </c>
      <c r="C11" s="16">
        <v>943</v>
      </c>
      <c r="D11" s="16">
        <v>142</v>
      </c>
      <c r="E11" s="16">
        <v>72</v>
      </c>
      <c r="F11" s="17">
        <f t="shared" si="0"/>
        <v>1013</v>
      </c>
      <c r="H11" s="40"/>
      <c r="I11" s="40"/>
      <c r="J11" s="40"/>
    </row>
    <row r="12" spans="2:10" ht="15" x14ac:dyDescent="0.2">
      <c r="B12" s="39" t="s">
        <v>71</v>
      </c>
      <c r="C12" s="16">
        <v>3649</v>
      </c>
      <c r="D12" s="16">
        <v>203</v>
      </c>
      <c r="E12" s="16">
        <v>43</v>
      </c>
      <c r="F12" s="17">
        <f t="shared" si="0"/>
        <v>3809</v>
      </c>
      <c r="H12" s="41"/>
      <c r="I12" s="40"/>
      <c r="J12" s="40"/>
    </row>
    <row r="13" spans="2:10" ht="15" x14ac:dyDescent="0.2">
      <c r="B13" s="39" t="s">
        <v>8</v>
      </c>
      <c r="C13" s="16">
        <v>119</v>
      </c>
      <c r="D13" s="16">
        <v>57</v>
      </c>
      <c r="E13" s="16">
        <v>90</v>
      </c>
      <c r="F13" s="17">
        <f t="shared" si="0"/>
        <v>86</v>
      </c>
      <c r="H13" s="40"/>
      <c r="I13" s="40"/>
      <c r="J13" s="40"/>
    </row>
    <row r="14" spans="2:10" ht="15" x14ac:dyDescent="0.2">
      <c r="B14" s="39" t="s">
        <v>9</v>
      </c>
      <c r="C14" s="16">
        <v>458</v>
      </c>
      <c r="D14" s="16">
        <v>77</v>
      </c>
      <c r="E14" s="16">
        <v>32</v>
      </c>
      <c r="F14" s="17">
        <f t="shared" si="0"/>
        <v>503</v>
      </c>
      <c r="H14" s="40"/>
      <c r="I14" s="40"/>
      <c r="J14" s="40"/>
    </row>
    <row r="15" spans="2:10" ht="15" x14ac:dyDescent="0.2">
      <c r="B15" s="39" t="s">
        <v>258</v>
      </c>
      <c r="C15" s="16">
        <v>598</v>
      </c>
      <c r="D15" s="16">
        <v>84</v>
      </c>
      <c r="E15" s="16">
        <v>84</v>
      </c>
      <c r="F15" s="17">
        <f>C15+D15-E15</f>
        <v>598</v>
      </c>
      <c r="H15" s="40"/>
      <c r="I15" s="40"/>
      <c r="J15" s="40"/>
    </row>
    <row r="16" spans="2:10" ht="13.5" thickBot="1" x14ac:dyDescent="0.25">
      <c r="B16" s="22"/>
      <c r="C16" s="33"/>
      <c r="D16" s="42"/>
      <c r="E16" s="33"/>
      <c r="F16" s="34"/>
    </row>
    <row r="17" spans="2:6" ht="15.75" thickBot="1" x14ac:dyDescent="0.25">
      <c r="B17" s="25" t="s">
        <v>11</v>
      </c>
      <c r="C17" s="27">
        <f>SUM(C8:C15)</f>
        <v>10757</v>
      </c>
      <c r="D17" s="26">
        <f>SUM(D8:D15)</f>
        <v>810</v>
      </c>
      <c r="E17" s="26">
        <f>SUM(E8:E15)</f>
        <v>543</v>
      </c>
      <c r="F17" s="27">
        <f>SUM(F8:F15)</f>
        <v>11024</v>
      </c>
    </row>
    <row r="18" spans="2:6" ht="26.45" customHeight="1" x14ac:dyDescent="0.2">
      <c r="B18" s="158" t="s">
        <v>262</v>
      </c>
      <c r="C18" s="155"/>
      <c r="D18" s="155"/>
      <c r="E18" s="155"/>
      <c r="F18" s="155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5"/>
  <sheetViews>
    <sheetView zoomScaleNormal="100" workbookViewId="0">
      <selection activeCell="B4" sqref="B4:F4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257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238</v>
      </c>
      <c r="D6" s="30" t="s">
        <v>1</v>
      </c>
      <c r="E6" s="30" t="s">
        <v>2</v>
      </c>
      <c r="F6" s="31" t="s">
        <v>256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231</v>
      </c>
      <c r="C8" s="16">
        <v>1204</v>
      </c>
      <c r="D8" s="16">
        <v>1071</v>
      </c>
      <c r="E8" s="16">
        <v>1204</v>
      </c>
      <c r="F8" s="17">
        <f t="shared" ref="F8:F15" si="0">C8+D8-E8</f>
        <v>1071</v>
      </c>
      <c r="H8" s="40"/>
      <c r="I8" s="40"/>
      <c r="J8" s="40"/>
    </row>
    <row r="9" spans="2:10" ht="15" x14ac:dyDescent="0.2">
      <c r="B9" s="39" t="s">
        <v>4</v>
      </c>
      <c r="C9" s="16">
        <v>1337</v>
      </c>
      <c r="D9" s="16">
        <v>622</v>
      </c>
      <c r="E9" s="16">
        <v>264</v>
      </c>
      <c r="F9" s="17">
        <f t="shared" si="0"/>
        <v>1695</v>
      </c>
      <c r="H9" s="40"/>
      <c r="I9" s="40"/>
      <c r="J9" s="40"/>
    </row>
    <row r="10" spans="2:10" ht="15" x14ac:dyDescent="0.2">
      <c r="B10" s="39" t="s">
        <v>5</v>
      </c>
      <c r="C10" s="16">
        <v>1777</v>
      </c>
      <c r="D10" s="16">
        <v>1102</v>
      </c>
      <c r="E10" s="16">
        <v>630</v>
      </c>
      <c r="F10" s="17">
        <f t="shared" si="0"/>
        <v>2249</v>
      </c>
      <c r="H10" s="40"/>
      <c r="I10" s="40"/>
      <c r="J10" s="40"/>
    </row>
    <row r="11" spans="2:10" ht="15" x14ac:dyDescent="0.2">
      <c r="B11" s="39" t="s">
        <v>6</v>
      </c>
      <c r="C11" s="16">
        <v>687</v>
      </c>
      <c r="D11" s="16">
        <v>1139</v>
      </c>
      <c r="E11" s="16">
        <v>813</v>
      </c>
      <c r="F11" s="17">
        <f t="shared" si="0"/>
        <v>1013</v>
      </c>
      <c r="H11" s="40"/>
      <c r="I11" s="40"/>
      <c r="J11" s="40"/>
    </row>
    <row r="12" spans="2:10" ht="15" x14ac:dyDescent="0.2">
      <c r="B12" s="39" t="s">
        <v>71</v>
      </c>
      <c r="C12" s="16">
        <v>2891</v>
      </c>
      <c r="D12" s="16">
        <v>1391</v>
      </c>
      <c r="E12" s="16">
        <v>473</v>
      </c>
      <c r="F12" s="17">
        <f t="shared" si="0"/>
        <v>3809</v>
      </c>
      <c r="H12" s="40"/>
      <c r="I12" s="40"/>
      <c r="J12" s="40"/>
    </row>
    <row r="13" spans="2:10" ht="15" x14ac:dyDescent="0.2">
      <c r="B13" s="39" t="s">
        <v>234</v>
      </c>
      <c r="C13" s="16">
        <v>67</v>
      </c>
      <c r="D13" s="16">
        <v>880</v>
      </c>
      <c r="E13" s="16">
        <v>861</v>
      </c>
      <c r="F13" s="17">
        <f t="shared" si="0"/>
        <v>86</v>
      </c>
      <c r="H13" s="40"/>
      <c r="I13" s="40"/>
      <c r="J13" s="40"/>
    </row>
    <row r="14" spans="2:10" ht="15" x14ac:dyDescent="0.2">
      <c r="B14" s="39" t="s">
        <v>233</v>
      </c>
      <c r="C14" s="16">
        <v>413</v>
      </c>
      <c r="D14" s="16">
        <v>559</v>
      </c>
      <c r="E14" s="16">
        <v>469</v>
      </c>
      <c r="F14" s="17">
        <f t="shared" si="0"/>
        <v>503</v>
      </c>
      <c r="H14" s="40"/>
      <c r="I14" s="40"/>
      <c r="J14" s="40"/>
    </row>
    <row r="15" spans="2:10" ht="15" x14ac:dyDescent="0.2">
      <c r="B15" s="39" t="s">
        <v>217</v>
      </c>
      <c r="C15" s="16">
        <v>1038</v>
      </c>
      <c r="D15" s="16">
        <v>957</v>
      </c>
      <c r="E15" s="16">
        <v>1397</v>
      </c>
      <c r="F15" s="17">
        <f t="shared" si="0"/>
        <v>598</v>
      </c>
      <c r="H15" s="40"/>
      <c r="I15" s="40"/>
      <c r="J15" s="40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11</v>
      </c>
      <c r="C17" s="26">
        <f>SUM(C8:C15)</f>
        <v>9414</v>
      </c>
      <c r="D17" s="26">
        <f>SUM(D8:D15)</f>
        <v>7721</v>
      </c>
      <c r="E17" s="26">
        <f>SUM(E8:E15)</f>
        <v>6111</v>
      </c>
      <c r="F17" s="27">
        <f>SUM(F8:F15)</f>
        <v>11024</v>
      </c>
    </row>
    <row r="18" spans="2:6" ht="56.45" customHeight="1" x14ac:dyDescent="0.2">
      <c r="B18" s="152" t="s">
        <v>264</v>
      </c>
      <c r="C18" s="157"/>
      <c r="D18" s="157"/>
      <c r="E18" s="157"/>
      <c r="F18" s="157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5"/>
  <sheetViews>
    <sheetView zoomScaleNormal="100" workbookViewId="0">
      <selection activeCell="I21" sqref="I21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259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260</v>
      </c>
      <c r="D6" s="30" t="s">
        <v>1</v>
      </c>
      <c r="E6" s="30" t="s">
        <v>2</v>
      </c>
      <c r="F6" s="31" t="s">
        <v>261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1071</v>
      </c>
      <c r="D8" s="16">
        <v>331</v>
      </c>
      <c r="E8" s="16">
        <v>3</v>
      </c>
      <c r="F8" s="17">
        <f t="shared" ref="F8:F14" si="0">C8+D8-E8</f>
        <v>1399</v>
      </c>
      <c r="H8" s="40"/>
      <c r="I8" s="40"/>
      <c r="J8" s="40"/>
    </row>
    <row r="9" spans="2:10" ht="15" x14ac:dyDescent="0.2">
      <c r="B9" s="39" t="s">
        <v>4</v>
      </c>
      <c r="C9" s="16">
        <v>1695</v>
      </c>
      <c r="D9" s="16">
        <v>2</v>
      </c>
      <c r="E9" s="16">
        <v>0</v>
      </c>
      <c r="F9" s="17">
        <f t="shared" si="0"/>
        <v>1697</v>
      </c>
      <c r="H9" s="40"/>
      <c r="I9" s="40"/>
      <c r="J9" s="40"/>
    </row>
    <row r="10" spans="2:10" ht="15" x14ac:dyDescent="0.2">
      <c r="B10" s="39" t="s">
        <v>5</v>
      </c>
      <c r="C10" s="16">
        <v>2249</v>
      </c>
      <c r="D10" s="16">
        <v>1</v>
      </c>
      <c r="E10" s="16">
        <v>40</v>
      </c>
      <c r="F10" s="17">
        <f t="shared" si="0"/>
        <v>2210</v>
      </c>
      <c r="H10" s="40"/>
      <c r="I10" s="40"/>
      <c r="J10" s="40"/>
    </row>
    <row r="11" spans="2:10" ht="15" x14ac:dyDescent="0.2">
      <c r="B11" s="39" t="s">
        <v>6</v>
      </c>
      <c r="C11" s="16">
        <v>1013</v>
      </c>
      <c r="D11" s="16">
        <v>0</v>
      </c>
      <c r="E11" s="16">
        <v>0</v>
      </c>
      <c r="F11" s="17">
        <f t="shared" si="0"/>
        <v>1013</v>
      </c>
      <c r="H11" s="40"/>
      <c r="I11" s="40"/>
      <c r="J11" s="40"/>
    </row>
    <row r="12" spans="2:10" ht="15" x14ac:dyDescent="0.2">
      <c r="B12" s="39" t="s">
        <v>71</v>
      </c>
      <c r="C12" s="16">
        <v>3809</v>
      </c>
      <c r="D12" s="16">
        <v>450</v>
      </c>
      <c r="E12" s="16">
        <v>77</v>
      </c>
      <c r="F12" s="17">
        <f t="shared" si="0"/>
        <v>4182</v>
      </c>
      <c r="H12" s="41"/>
      <c r="I12" s="40"/>
      <c r="J12" s="40"/>
    </row>
    <row r="13" spans="2:10" ht="15" x14ac:dyDescent="0.2">
      <c r="B13" s="39" t="s">
        <v>8</v>
      </c>
      <c r="C13" s="16">
        <v>86</v>
      </c>
      <c r="D13" s="16">
        <v>80</v>
      </c>
      <c r="E13" s="16">
        <v>45</v>
      </c>
      <c r="F13" s="17">
        <f t="shared" si="0"/>
        <v>121</v>
      </c>
      <c r="H13" s="40"/>
      <c r="I13" s="40"/>
      <c r="J13" s="40"/>
    </row>
    <row r="14" spans="2:10" ht="15" x14ac:dyDescent="0.2">
      <c r="B14" s="39" t="s">
        <v>9</v>
      </c>
      <c r="C14" s="16">
        <v>503</v>
      </c>
      <c r="D14" s="16">
        <v>6</v>
      </c>
      <c r="E14" s="16">
        <v>2</v>
      </c>
      <c r="F14" s="17">
        <f t="shared" si="0"/>
        <v>507</v>
      </c>
      <c r="H14" s="40"/>
      <c r="I14" s="40"/>
      <c r="J14" s="40"/>
    </row>
    <row r="15" spans="2:10" ht="15" x14ac:dyDescent="0.2">
      <c r="B15" s="39" t="s">
        <v>263</v>
      </c>
      <c r="C15" s="16">
        <v>598</v>
      </c>
      <c r="D15" s="16">
        <v>158</v>
      </c>
      <c r="E15" s="16">
        <v>2</v>
      </c>
      <c r="F15" s="17">
        <f>C15+D15-E15</f>
        <v>754</v>
      </c>
      <c r="H15" s="40"/>
      <c r="I15" s="40"/>
      <c r="J15" s="40"/>
    </row>
    <row r="16" spans="2:10" ht="13.5" thickBot="1" x14ac:dyDescent="0.25">
      <c r="B16" s="22"/>
      <c r="C16" s="33"/>
      <c r="D16" s="42"/>
      <c r="E16" s="33"/>
      <c r="F16" s="34"/>
    </row>
    <row r="17" spans="2:8" ht="15.75" thickBot="1" x14ac:dyDescent="0.25">
      <c r="B17" s="25" t="s">
        <v>11</v>
      </c>
      <c r="C17" s="27">
        <f>SUM(C8:C15)</f>
        <v>11024</v>
      </c>
      <c r="D17" s="26">
        <f>SUM(D8:D15)</f>
        <v>1028</v>
      </c>
      <c r="E17" s="26">
        <f>SUM(E8:E15)</f>
        <v>169</v>
      </c>
      <c r="F17" s="27">
        <f>SUM(F8:F15)</f>
        <v>11883</v>
      </c>
    </row>
    <row r="18" spans="2:8" ht="19.149999999999999" customHeight="1" x14ac:dyDescent="0.2">
      <c r="B18" s="158"/>
      <c r="C18" s="155"/>
      <c r="D18" s="155"/>
      <c r="E18" s="155"/>
      <c r="F18" s="155"/>
    </row>
    <row r="20" spans="2:8" x14ac:dyDescent="0.2">
      <c r="B20" t="s">
        <v>16</v>
      </c>
      <c r="H20" s="36"/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5"/>
  <sheetViews>
    <sheetView zoomScaleNormal="100" workbookViewId="0">
      <selection activeCell="G13" sqref="G1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265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266</v>
      </c>
      <c r="D6" s="30" t="s">
        <v>1</v>
      </c>
      <c r="E6" s="30" t="s">
        <v>2</v>
      </c>
      <c r="F6" s="31" t="s">
        <v>267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1399</v>
      </c>
      <c r="D8" s="16">
        <v>196</v>
      </c>
      <c r="E8" s="16">
        <v>214</v>
      </c>
      <c r="F8" s="17">
        <f t="shared" ref="F8:F14" si="0">C8+D8-E8</f>
        <v>1381</v>
      </c>
      <c r="H8" s="40"/>
      <c r="I8" s="40"/>
      <c r="J8" s="40"/>
    </row>
    <row r="9" spans="2:10" ht="15" x14ac:dyDescent="0.2">
      <c r="B9" s="39" t="s">
        <v>4</v>
      </c>
      <c r="C9" s="16">
        <v>1697</v>
      </c>
      <c r="D9" s="16">
        <v>167</v>
      </c>
      <c r="E9" s="16">
        <v>50</v>
      </c>
      <c r="F9" s="17">
        <f t="shared" si="0"/>
        <v>1814</v>
      </c>
      <c r="H9" s="40"/>
      <c r="I9" s="40"/>
      <c r="J9" s="40"/>
    </row>
    <row r="10" spans="2:10" ht="15" x14ac:dyDescent="0.2">
      <c r="B10" s="39" t="s">
        <v>5</v>
      </c>
      <c r="C10" s="16">
        <v>2210</v>
      </c>
      <c r="D10" s="16">
        <v>126</v>
      </c>
      <c r="E10" s="16">
        <v>123</v>
      </c>
      <c r="F10" s="17">
        <f t="shared" si="0"/>
        <v>2213</v>
      </c>
      <c r="H10" s="40"/>
      <c r="I10" s="40"/>
      <c r="J10" s="40"/>
    </row>
    <row r="11" spans="2:10" ht="15" x14ac:dyDescent="0.2">
      <c r="B11" s="39" t="s">
        <v>6</v>
      </c>
      <c r="C11" s="16">
        <v>1013</v>
      </c>
      <c r="D11" s="16">
        <v>199</v>
      </c>
      <c r="E11" s="16">
        <v>94</v>
      </c>
      <c r="F11" s="17">
        <f t="shared" si="0"/>
        <v>1118</v>
      </c>
      <c r="H11" s="40"/>
      <c r="I11" s="40"/>
      <c r="J11" s="40"/>
    </row>
    <row r="12" spans="2:10" ht="15" x14ac:dyDescent="0.2">
      <c r="B12" s="39" t="s">
        <v>71</v>
      </c>
      <c r="C12" s="16">
        <v>4182</v>
      </c>
      <c r="D12" s="16">
        <v>349</v>
      </c>
      <c r="E12" s="16">
        <v>24</v>
      </c>
      <c r="F12" s="17">
        <f t="shared" si="0"/>
        <v>4507</v>
      </c>
      <c r="H12" s="41"/>
      <c r="I12" s="40"/>
      <c r="J12" s="40"/>
    </row>
    <row r="13" spans="2:10" ht="15" x14ac:dyDescent="0.2">
      <c r="B13" s="39" t="s">
        <v>8</v>
      </c>
      <c r="C13" s="16">
        <v>121</v>
      </c>
      <c r="D13" s="16">
        <v>65</v>
      </c>
      <c r="E13" s="16">
        <v>81</v>
      </c>
      <c r="F13" s="17">
        <f t="shared" si="0"/>
        <v>105</v>
      </c>
      <c r="H13" s="40"/>
      <c r="I13" s="40"/>
      <c r="J13" s="40"/>
    </row>
    <row r="14" spans="2:10" ht="15" x14ac:dyDescent="0.2">
      <c r="B14" s="39" t="s">
        <v>9</v>
      </c>
      <c r="C14" s="16">
        <v>507</v>
      </c>
      <c r="D14" s="16">
        <v>78</v>
      </c>
      <c r="E14" s="16">
        <v>63</v>
      </c>
      <c r="F14" s="17">
        <f t="shared" si="0"/>
        <v>522</v>
      </c>
      <c r="H14" s="40"/>
      <c r="I14" s="40"/>
      <c r="J14" s="40"/>
    </row>
    <row r="15" spans="2:10" ht="15" x14ac:dyDescent="0.2">
      <c r="B15" s="39" t="s">
        <v>263</v>
      </c>
      <c r="C15" s="16">
        <v>754</v>
      </c>
      <c r="D15" s="16">
        <v>250</v>
      </c>
      <c r="E15" s="16">
        <v>94</v>
      </c>
      <c r="F15" s="17">
        <f>C15+D15-E15</f>
        <v>910</v>
      </c>
      <c r="H15" s="40"/>
      <c r="I15" s="40"/>
      <c r="J15" s="40"/>
    </row>
    <row r="16" spans="2:10" ht="13.5" thickBot="1" x14ac:dyDescent="0.25">
      <c r="B16" s="22"/>
      <c r="C16" s="33"/>
      <c r="D16" s="42"/>
      <c r="E16" s="33"/>
      <c r="F16" s="34"/>
    </row>
    <row r="17" spans="2:6" ht="15.75" thickBot="1" x14ac:dyDescent="0.25">
      <c r="B17" s="25" t="s">
        <v>11</v>
      </c>
      <c r="C17" s="27">
        <f>SUM(C8:C15)</f>
        <v>11883</v>
      </c>
      <c r="D17" s="26">
        <f>SUM(D8:D15)</f>
        <v>1430</v>
      </c>
      <c r="E17" s="26">
        <f>SUM(E8:E15)</f>
        <v>743</v>
      </c>
      <c r="F17" s="27">
        <f>SUM(F8:F15)</f>
        <v>12570</v>
      </c>
    </row>
    <row r="18" spans="2:6" ht="19.149999999999999" customHeight="1" x14ac:dyDescent="0.2">
      <c r="B18" s="158"/>
      <c r="C18" s="155"/>
      <c r="D18" s="155"/>
      <c r="E18" s="155"/>
      <c r="F18" s="155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5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268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269</v>
      </c>
      <c r="D6" s="30" t="s">
        <v>1</v>
      </c>
      <c r="E6" s="30" t="s">
        <v>2</v>
      </c>
      <c r="F6" s="31" t="s">
        <v>270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1381</v>
      </c>
      <c r="D8" s="16">
        <v>176</v>
      </c>
      <c r="E8" s="16">
        <v>164</v>
      </c>
      <c r="F8" s="17">
        <f t="shared" ref="F8:F14" si="0">C8+D8-E8</f>
        <v>1393</v>
      </c>
      <c r="H8" s="40"/>
      <c r="I8" s="40"/>
      <c r="J8" s="40"/>
    </row>
    <row r="9" spans="2:10" ht="15" x14ac:dyDescent="0.2">
      <c r="B9" s="39" t="s">
        <v>4</v>
      </c>
      <c r="C9" s="16">
        <v>1814</v>
      </c>
      <c r="D9" s="16">
        <v>42</v>
      </c>
      <c r="E9" s="16">
        <v>27</v>
      </c>
      <c r="F9" s="17">
        <f t="shared" si="0"/>
        <v>1829</v>
      </c>
      <c r="H9" s="40"/>
      <c r="I9" s="40"/>
      <c r="J9" s="40"/>
    </row>
    <row r="10" spans="2:10" ht="15" x14ac:dyDescent="0.2">
      <c r="B10" s="39" t="s">
        <v>5</v>
      </c>
      <c r="C10" s="16">
        <v>2213</v>
      </c>
      <c r="D10" s="16">
        <v>0</v>
      </c>
      <c r="E10" s="16">
        <v>133</v>
      </c>
      <c r="F10" s="17">
        <f t="shared" si="0"/>
        <v>2080</v>
      </c>
      <c r="H10" s="40"/>
      <c r="I10" s="40"/>
      <c r="J10" s="40"/>
    </row>
    <row r="11" spans="2:10" ht="15" x14ac:dyDescent="0.2">
      <c r="B11" s="39" t="s">
        <v>6</v>
      </c>
      <c r="C11" s="16">
        <v>1118</v>
      </c>
      <c r="D11" s="16">
        <v>113</v>
      </c>
      <c r="E11" s="16">
        <v>170</v>
      </c>
      <c r="F11" s="17">
        <f t="shared" si="0"/>
        <v>1061</v>
      </c>
      <c r="H11" s="40"/>
      <c r="I11" s="40"/>
      <c r="J11" s="40"/>
    </row>
    <row r="12" spans="2:10" ht="15" x14ac:dyDescent="0.2">
      <c r="B12" s="39" t="s">
        <v>71</v>
      </c>
      <c r="C12" s="16">
        <v>4507</v>
      </c>
      <c r="D12" s="16">
        <v>283</v>
      </c>
      <c r="E12" s="16">
        <v>98</v>
      </c>
      <c r="F12" s="17">
        <f t="shared" si="0"/>
        <v>4692</v>
      </c>
      <c r="H12" s="41"/>
      <c r="I12" s="40"/>
      <c r="J12" s="40"/>
    </row>
    <row r="13" spans="2:10" ht="15" x14ac:dyDescent="0.2">
      <c r="B13" s="39" t="s">
        <v>8</v>
      </c>
      <c r="C13" s="16">
        <v>105</v>
      </c>
      <c r="D13" s="16">
        <v>138</v>
      </c>
      <c r="E13" s="16">
        <v>6</v>
      </c>
      <c r="F13" s="17">
        <f t="shared" si="0"/>
        <v>237</v>
      </c>
      <c r="H13" s="40"/>
      <c r="I13" s="40"/>
      <c r="J13" s="40"/>
    </row>
    <row r="14" spans="2:10" ht="15" x14ac:dyDescent="0.2">
      <c r="B14" s="39" t="s">
        <v>9</v>
      </c>
      <c r="C14" s="16">
        <v>522</v>
      </c>
      <c r="D14" s="16">
        <v>146</v>
      </c>
      <c r="E14" s="16">
        <v>55</v>
      </c>
      <c r="F14" s="17">
        <f t="shared" si="0"/>
        <v>613</v>
      </c>
      <c r="H14" s="40"/>
      <c r="I14" s="40"/>
      <c r="J14" s="40"/>
    </row>
    <row r="15" spans="2:10" ht="15" x14ac:dyDescent="0.2">
      <c r="B15" s="39" t="s">
        <v>258</v>
      </c>
      <c r="C15" s="16">
        <v>908</v>
      </c>
      <c r="D15" s="16">
        <v>199</v>
      </c>
      <c r="E15" s="16">
        <v>149</v>
      </c>
      <c r="F15" s="17">
        <f>C15+D15-E15</f>
        <v>958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12568</v>
      </c>
      <c r="D17" s="8">
        <f>SUM(D8:D15)</f>
        <v>1097</v>
      </c>
      <c r="E17" s="8">
        <f>SUM(E8:E15)</f>
        <v>802</v>
      </c>
      <c r="F17" s="45">
        <f>C17+D17-E17</f>
        <v>12863</v>
      </c>
    </row>
    <row r="18" spans="2:6" ht="19.149999999999999" customHeight="1" x14ac:dyDescent="0.2">
      <c r="B18" s="159" t="s">
        <v>271</v>
      </c>
      <c r="C18" s="159"/>
      <c r="D18" s="159"/>
      <c r="E18" s="159"/>
      <c r="F18" s="159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272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275</v>
      </c>
      <c r="D6" s="30" t="s">
        <v>1</v>
      </c>
      <c r="E6" s="30" t="s">
        <v>2</v>
      </c>
      <c r="F6" s="31" t="s">
        <v>276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1393</v>
      </c>
      <c r="D8" s="16">
        <v>567</v>
      </c>
      <c r="E8" s="16">
        <v>200</v>
      </c>
      <c r="F8" s="17">
        <f t="shared" ref="F8:F14" si="0">C8+D8-E8</f>
        <v>1760</v>
      </c>
      <c r="H8" s="40"/>
      <c r="I8" s="40"/>
      <c r="J8" s="40"/>
    </row>
    <row r="9" spans="2:10" ht="15" x14ac:dyDescent="0.2">
      <c r="B9" s="39" t="s">
        <v>4</v>
      </c>
      <c r="C9" s="16">
        <v>1829</v>
      </c>
      <c r="D9" s="16">
        <v>126</v>
      </c>
      <c r="E9" s="16">
        <v>36</v>
      </c>
      <c r="F9" s="17">
        <f t="shared" si="0"/>
        <v>1919</v>
      </c>
      <c r="H9" s="40"/>
      <c r="I9" s="40"/>
      <c r="J9" s="40"/>
    </row>
    <row r="10" spans="2:10" ht="15" x14ac:dyDescent="0.2">
      <c r="B10" s="39" t="s">
        <v>5</v>
      </c>
      <c r="C10" s="16">
        <v>2080</v>
      </c>
      <c r="D10" s="16">
        <v>424</v>
      </c>
      <c r="E10" s="16">
        <v>177</v>
      </c>
      <c r="F10" s="17">
        <f t="shared" si="0"/>
        <v>2327</v>
      </c>
      <c r="H10" s="40"/>
      <c r="I10" s="40"/>
      <c r="J10" s="40"/>
    </row>
    <row r="11" spans="2:10" ht="15" x14ac:dyDescent="0.2">
      <c r="B11" s="39" t="s">
        <v>6</v>
      </c>
      <c r="C11" s="16">
        <v>1061</v>
      </c>
      <c r="D11" s="16">
        <v>48</v>
      </c>
      <c r="E11" s="16">
        <v>150</v>
      </c>
      <c r="F11" s="17">
        <f t="shared" si="0"/>
        <v>959</v>
      </c>
      <c r="H11" s="40"/>
      <c r="I11" s="40"/>
      <c r="J11" s="40"/>
    </row>
    <row r="12" spans="2:10" ht="15" x14ac:dyDescent="0.2">
      <c r="B12" s="39" t="s">
        <v>71</v>
      </c>
      <c r="C12" s="16">
        <v>4692</v>
      </c>
      <c r="D12" s="16">
        <v>401</v>
      </c>
      <c r="E12" s="16">
        <v>99</v>
      </c>
      <c r="F12" s="17">
        <f t="shared" si="0"/>
        <v>4994</v>
      </c>
      <c r="H12" s="41"/>
      <c r="I12" s="40"/>
      <c r="J12" s="40"/>
    </row>
    <row r="13" spans="2:10" ht="15" x14ac:dyDescent="0.2">
      <c r="B13" s="39" t="s">
        <v>273</v>
      </c>
      <c r="C13" s="16">
        <v>239</v>
      </c>
      <c r="D13" s="16">
        <v>163</v>
      </c>
      <c r="E13" s="16">
        <v>216</v>
      </c>
      <c r="F13" s="17">
        <f t="shared" si="0"/>
        <v>186</v>
      </c>
      <c r="H13" s="40"/>
      <c r="I13" s="40"/>
      <c r="J13" s="40"/>
    </row>
    <row r="14" spans="2:10" ht="15" x14ac:dyDescent="0.2">
      <c r="B14" s="39" t="s">
        <v>9</v>
      </c>
      <c r="C14" s="16">
        <v>613</v>
      </c>
      <c r="D14" s="16">
        <v>72</v>
      </c>
      <c r="E14" s="16">
        <v>49</v>
      </c>
      <c r="F14" s="17">
        <f t="shared" si="0"/>
        <v>636</v>
      </c>
      <c r="H14" s="40"/>
      <c r="I14" s="40"/>
      <c r="J14" s="40"/>
    </row>
    <row r="15" spans="2:10" ht="15" x14ac:dyDescent="0.2">
      <c r="B15" s="39" t="s">
        <v>274</v>
      </c>
      <c r="C15" s="16">
        <v>960</v>
      </c>
      <c r="D15" s="16">
        <v>309</v>
      </c>
      <c r="E15" s="16">
        <v>125</v>
      </c>
      <c r="F15" s="17">
        <f>C15+D15-E15</f>
        <v>1144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12867</v>
      </c>
      <c r="D17" s="8">
        <f>SUM(D8:D15)</f>
        <v>2110</v>
      </c>
      <c r="E17" s="8">
        <f>SUM(E8:E15)</f>
        <v>1052</v>
      </c>
      <c r="F17" s="45">
        <f>C17+D17-E17</f>
        <v>13925</v>
      </c>
    </row>
    <row r="18" spans="2:6" ht="38.450000000000003" customHeight="1" x14ac:dyDescent="0.2">
      <c r="B18" s="160" t="s">
        <v>280</v>
      </c>
      <c r="C18" s="161"/>
      <c r="D18" s="161"/>
      <c r="E18" s="161"/>
      <c r="F18" s="161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277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278</v>
      </c>
      <c r="D6" s="30" t="s">
        <v>1</v>
      </c>
      <c r="E6" s="30" t="s">
        <v>2</v>
      </c>
      <c r="F6" s="31" t="s">
        <v>279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1760</v>
      </c>
      <c r="D8" s="16">
        <v>389</v>
      </c>
      <c r="E8" s="16">
        <v>174</v>
      </c>
      <c r="F8" s="17">
        <f t="shared" ref="F8:F14" si="0">C8+D8-E8</f>
        <v>1975</v>
      </c>
      <c r="H8" s="40"/>
      <c r="I8" s="40"/>
      <c r="J8" s="40"/>
    </row>
    <row r="9" spans="2:10" ht="15" x14ac:dyDescent="0.2">
      <c r="B9" s="39" t="s">
        <v>4</v>
      </c>
      <c r="C9" s="16">
        <v>1919</v>
      </c>
      <c r="D9" s="16">
        <v>140</v>
      </c>
      <c r="E9" s="16">
        <v>89</v>
      </c>
      <c r="F9" s="17">
        <f t="shared" si="0"/>
        <v>1970</v>
      </c>
      <c r="H9" s="40"/>
      <c r="I9" s="40"/>
      <c r="J9" s="40"/>
    </row>
    <row r="10" spans="2:10" ht="15" x14ac:dyDescent="0.2">
      <c r="B10" s="39" t="s">
        <v>5</v>
      </c>
      <c r="C10" s="16">
        <v>2327</v>
      </c>
      <c r="D10" s="16">
        <v>258</v>
      </c>
      <c r="E10" s="16">
        <v>60</v>
      </c>
      <c r="F10" s="17">
        <f t="shared" si="0"/>
        <v>2525</v>
      </c>
      <c r="H10" s="40"/>
      <c r="I10" s="40"/>
      <c r="J10" s="40"/>
    </row>
    <row r="11" spans="2:10" ht="15" x14ac:dyDescent="0.2">
      <c r="B11" s="39" t="s">
        <v>6</v>
      </c>
      <c r="C11" s="16">
        <v>959</v>
      </c>
      <c r="D11" s="16">
        <v>3</v>
      </c>
      <c r="E11" s="16">
        <v>80</v>
      </c>
      <c r="F11" s="17">
        <f t="shared" si="0"/>
        <v>882</v>
      </c>
      <c r="H11" s="40"/>
      <c r="I11" s="40"/>
      <c r="J11" s="40"/>
    </row>
    <row r="12" spans="2:10" ht="15" x14ac:dyDescent="0.2">
      <c r="B12" s="39" t="s">
        <v>281</v>
      </c>
      <c r="C12" s="16">
        <v>4994</v>
      </c>
      <c r="D12" s="16">
        <v>169</v>
      </c>
      <c r="E12" s="16">
        <v>84</v>
      </c>
      <c r="F12" s="17">
        <f t="shared" si="0"/>
        <v>5079</v>
      </c>
      <c r="H12" s="41"/>
      <c r="I12" s="40"/>
      <c r="J12" s="40"/>
    </row>
    <row r="13" spans="2:10" ht="15" x14ac:dyDescent="0.2">
      <c r="B13" s="39" t="s">
        <v>8</v>
      </c>
      <c r="C13" s="16">
        <v>186</v>
      </c>
      <c r="D13" s="16">
        <v>170</v>
      </c>
      <c r="E13" s="16">
        <v>69</v>
      </c>
      <c r="F13" s="17">
        <f t="shared" si="0"/>
        <v>287</v>
      </c>
      <c r="H13" s="40"/>
      <c r="I13" s="40"/>
      <c r="J13" s="40"/>
    </row>
    <row r="14" spans="2:10" ht="15" x14ac:dyDescent="0.2">
      <c r="B14" s="39" t="s">
        <v>9</v>
      </c>
      <c r="C14" s="16">
        <v>636</v>
      </c>
      <c r="D14" s="16">
        <v>87</v>
      </c>
      <c r="E14" s="16">
        <v>79</v>
      </c>
      <c r="F14" s="17">
        <f t="shared" si="0"/>
        <v>644</v>
      </c>
      <c r="H14" s="40"/>
      <c r="I14" s="40"/>
      <c r="J14" s="40"/>
    </row>
    <row r="15" spans="2:10" ht="15" x14ac:dyDescent="0.2">
      <c r="B15" s="39" t="s">
        <v>274</v>
      </c>
      <c r="C15" s="16">
        <v>772</v>
      </c>
      <c r="D15" s="16">
        <v>360</v>
      </c>
      <c r="E15" s="16">
        <v>164</v>
      </c>
      <c r="F15" s="17">
        <f>C15+D15-E15</f>
        <v>968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13553</v>
      </c>
      <c r="D17" s="8">
        <f>SUM(D8:D15)</f>
        <v>1576</v>
      </c>
      <c r="E17" s="8">
        <f>SUM(E8:E15)</f>
        <v>799</v>
      </c>
      <c r="F17" s="45">
        <f>C17+D17-E17</f>
        <v>14330</v>
      </c>
    </row>
    <row r="18" spans="2:6" ht="40.15" customHeight="1" x14ac:dyDescent="0.2">
      <c r="B18" s="160" t="s">
        <v>282</v>
      </c>
      <c r="C18" s="161"/>
      <c r="D18" s="161"/>
      <c r="E18" s="161"/>
      <c r="F18" s="161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36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35</v>
      </c>
      <c r="D6" s="8" t="s">
        <v>1</v>
      </c>
      <c r="E6" s="8" t="s">
        <v>2</v>
      </c>
      <c r="F6" s="14" t="s">
        <v>37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f>'JAN08'!F8</f>
        <v>416</v>
      </c>
      <c r="D8" s="1">
        <v>51</v>
      </c>
      <c r="E8" s="1">
        <v>252</v>
      </c>
      <c r="F8" s="3">
        <f t="shared" ref="F8:F14" si="0">C8+D8-E8</f>
        <v>215</v>
      </c>
    </row>
    <row r="9" spans="2:6" ht="15" x14ac:dyDescent="0.2">
      <c r="B9" s="2" t="s">
        <v>4</v>
      </c>
      <c r="C9" s="1">
        <f>'JAN08'!F9</f>
        <v>383</v>
      </c>
      <c r="D9" s="1">
        <v>178</v>
      </c>
      <c r="E9" s="1">
        <v>40</v>
      </c>
      <c r="F9" s="3">
        <f t="shared" si="0"/>
        <v>521</v>
      </c>
    </row>
    <row r="10" spans="2:6" ht="15" x14ac:dyDescent="0.2">
      <c r="B10" s="2" t="s">
        <v>5</v>
      </c>
      <c r="C10" s="1">
        <f>'JAN08'!F10</f>
        <v>281</v>
      </c>
      <c r="D10" s="1">
        <v>42</v>
      </c>
      <c r="E10" s="1">
        <v>15</v>
      </c>
      <c r="F10" s="3">
        <f t="shared" si="0"/>
        <v>308</v>
      </c>
    </row>
    <row r="11" spans="2:6" ht="15" x14ac:dyDescent="0.2">
      <c r="B11" s="2" t="s">
        <v>6</v>
      </c>
      <c r="C11" s="1">
        <f>'JAN08'!F11</f>
        <v>182</v>
      </c>
      <c r="D11" s="1">
        <v>159</v>
      </c>
      <c r="E11" s="1">
        <v>80</v>
      </c>
      <c r="F11" s="3">
        <f t="shared" si="0"/>
        <v>261</v>
      </c>
    </row>
    <row r="12" spans="2:6" ht="15" x14ac:dyDescent="0.2">
      <c r="B12" s="2" t="s">
        <v>71</v>
      </c>
      <c r="C12" s="1">
        <f>'JAN08'!F12</f>
        <v>190</v>
      </c>
      <c r="D12" s="1">
        <v>76</v>
      </c>
      <c r="E12" s="1">
        <v>29</v>
      </c>
      <c r="F12" s="3">
        <f t="shared" si="0"/>
        <v>237</v>
      </c>
    </row>
    <row r="13" spans="2:6" ht="15" x14ac:dyDescent="0.2">
      <c r="B13" s="2" t="s">
        <v>8</v>
      </c>
      <c r="C13" s="1">
        <f>'JAN08'!F13</f>
        <v>127</v>
      </c>
      <c r="D13" s="1">
        <v>51</v>
      </c>
      <c r="E13" s="1">
        <v>87</v>
      </c>
      <c r="F13" s="3">
        <f t="shared" si="0"/>
        <v>91</v>
      </c>
    </row>
    <row r="14" spans="2:6" ht="15" x14ac:dyDescent="0.2">
      <c r="B14" s="2" t="s">
        <v>9</v>
      </c>
      <c r="C14" s="1">
        <f>'JAN08'!F14</f>
        <v>290</v>
      </c>
      <c r="D14" s="1">
        <v>68</v>
      </c>
      <c r="E14" s="1">
        <v>85</v>
      </c>
      <c r="F14" s="3">
        <f t="shared" si="0"/>
        <v>273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SUM(C8:C15)</f>
        <v>1869</v>
      </c>
      <c r="D16" s="8">
        <f>SUM(D8:D15)</f>
        <v>625</v>
      </c>
      <c r="E16" s="8">
        <f>SUM(E8:E15)</f>
        <v>588</v>
      </c>
      <c r="F16" s="9">
        <f>SUM(F8:F15)</f>
        <v>1906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283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284</v>
      </c>
      <c r="D6" s="30" t="s">
        <v>1</v>
      </c>
      <c r="E6" s="30" t="s">
        <v>2</v>
      </c>
      <c r="F6" s="31" t="s">
        <v>285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1975</v>
      </c>
      <c r="D8" s="16">
        <v>138</v>
      </c>
      <c r="E8" s="16">
        <v>302</v>
      </c>
      <c r="F8" s="17">
        <f t="shared" ref="F8:F14" si="0">C8+D8-E8</f>
        <v>1811</v>
      </c>
      <c r="H8" s="40"/>
      <c r="I8" s="40"/>
      <c r="J8" s="40"/>
    </row>
    <row r="9" spans="2:10" ht="15" x14ac:dyDescent="0.2">
      <c r="B9" s="39" t="s">
        <v>4</v>
      </c>
      <c r="C9" s="16">
        <v>1970</v>
      </c>
      <c r="D9" s="16">
        <v>160</v>
      </c>
      <c r="E9" s="16">
        <v>44</v>
      </c>
      <c r="F9" s="17">
        <f t="shared" si="0"/>
        <v>2086</v>
      </c>
      <c r="H9" s="40"/>
      <c r="I9" s="40"/>
      <c r="J9" s="40"/>
    </row>
    <row r="10" spans="2:10" ht="15" x14ac:dyDescent="0.2">
      <c r="B10" s="39" t="s">
        <v>5</v>
      </c>
      <c r="C10" s="16">
        <v>2525</v>
      </c>
      <c r="D10" s="16">
        <v>121</v>
      </c>
      <c r="E10" s="16">
        <v>300</v>
      </c>
      <c r="F10" s="17">
        <f t="shared" si="0"/>
        <v>2346</v>
      </c>
      <c r="H10" s="40"/>
      <c r="I10" s="40"/>
      <c r="J10" s="40"/>
    </row>
    <row r="11" spans="2:10" ht="15" x14ac:dyDescent="0.2">
      <c r="B11" s="39" t="s">
        <v>6</v>
      </c>
      <c r="C11" s="16">
        <v>882</v>
      </c>
      <c r="D11" s="16">
        <v>282</v>
      </c>
      <c r="E11" s="16">
        <v>108</v>
      </c>
      <c r="F11" s="17">
        <f t="shared" si="0"/>
        <v>1056</v>
      </c>
      <c r="H11" s="40"/>
      <c r="I11" s="40"/>
      <c r="J11" s="40"/>
    </row>
    <row r="12" spans="2:10" ht="15" x14ac:dyDescent="0.2">
      <c r="B12" s="39" t="s">
        <v>297</v>
      </c>
      <c r="C12" s="16">
        <v>5079</v>
      </c>
      <c r="D12" s="16">
        <v>189</v>
      </c>
      <c r="E12" s="16">
        <v>279</v>
      </c>
      <c r="F12" s="17">
        <f t="shared" si="0"/>
        <v>4989</v>
      </c>
      <c r="H12" s="41"/>
      <c r="I12" s="40"/>
      <c r="J12" s="40"/>
    </row>
    <row r="13" spans="2:10" ht="15" x14ac:dyDescent="0.2">
      <c r="B13" s="39" t="s">
        <v>8</v>
      </c>
      <c r="C13" s="16">
        <v>287</v>
      </c>
      <c r="D13" s="16">
        <v>121</v>
      </c>
      <c r="E13" s="16">
        <v>138</v>
      </c>
      <c r="F13" s="17">
        <f t="shared" si="0"/>
        <v>270</v>
      </c>
      <c r="H13" s="40"/>
      <c r="I13" s="40"/>
      <c r="J13" s="40"/>
    </row>
    <row r="14" spans="2:10" ht="15" x14ac:dyDescent="0.2">
      <c r="B14" s="39" t="s">
        <v>9</v>
      </c>
      <c r="C14" s="16">
        <v>644</v>
      </c>
      <c r="D14" s="16">
        <v>92</v>
      </c>
      <c r="E14" s="16">
        <v>77</v>
      </c>
      <c r="F14" s="17">
        <f t="shared" si="0"/>
        <v>659</v>
      </c>
      <c r="H14" s="40"/>
      <c r="I14" s="40"/>
      <c r="J14" s="40"/>
    </row>
    <row r="15" spans="2:10" ht="15" x14ac:dyDescent="0.2">
      <c r="B15" s="39" t="s">
        <v>258</v>
      </c>
      <c r="C15" s="16">
        <v>969</v>
      </c>
      <c r="D15" s="16">
        <v>815</v>
      </c>
      <c r="E15" s="16">
        <v>163</v>
      </c>
      <c r="F15" s="17">
        <f>C15+D15-E15</f>
        <v>1621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14331</v>
      </c>
      <c r="D17" s="8">
        <f>SUM(D8:D15)</f>
        <v>1918</v>
      </c>
      <c r="E17" s="8">
        <f>SUM(E8:E15)</f>
        <v>1411</v>
      </c>
      <c r="F17" s="45">
        <f>C17+D17-E17</f>
        <v>14838</v>
      </c>
    </row>
    <row r="18" spans="2:6" ht="25.9" customHeight="1" x14ac:dyDescent="0.2">
      <c r="B18" s="160" t="s">
        <v>286</v>
      </c>
      <c r="C18" s="161"/>
      <c r="D18" s="161"/>
      <c r="E18" s="161"/>
      <c r="F18" s="161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5"/>
  <sheetViews>
    <sheetView zoomScaleNormal="100" workbookViewId="0">
      <selection activeCell="D8" sqref="D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287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260</v>
      </c>
      <c r="D6" s="30" t="s">
        <v>1</v>
      </c>
      <c r="E6" s="30" t="s">
        <v>2</v>
      </c>
      <c r="F6" s="31" t="s">
        <v>285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231</v>
      </c>
      <c r="C8" s="16">
        <f>'JAN13'!C8</f>
        <v>1071</v>
      </c>
      <c r="D8" s="16">
        <f>'JAN13'!D8+'FEV13'!D8+'MAR13'!D8+'ABR13'!D8+'MAI13'!D8+'JUN13'!D8</f>
        <v>1797</v>
      </c>
      <c r="E8" s="16">
        <f>'JAN13'!E8+'FEV13'!E8+'MAR13'!E8+'ABR13'!E8+'MAI13'!E8+'JUN13'!E8</f>
        <v>1057</v>
      </c>
      <c r="F8" s="17">
        <f t="shared" ref="F8:F15" si="0">C8+D8-E8</f>
        <v>1811</v>
      </c>
      <c r="G8" s="16">
        <v>1811</v>
      </c>
      <c r="H8" s="40"/>
      <c r="I8" s="40"/>
      <c r="J8" s="40"/>
    </row>
    <row r="9" spans="2:10" ht="15" x14ac:dyDescent="0.2">
      <c r="B9" s="39" t="s">
        <v>4</v>
      </c>
      <c r="C9" s="16">
        <f>'JAN13'!C9</f>
        <v>1695</v>
      </c>
      <c r="D9" s="16">
        <f>'JAN13'!D9+'FEV13'!D9+'MAR13'!D9+'ABR13'!D9+'MAI13'!D9+'JUN13'!D9</f>
        <v>637</v>
      </c>
      <c r="E9" s="16">
        <f>'JAN13'!E9+'FEV13'!E9+'MAR13'!E9+'ABR13'!E9+'MAI13'!E9+'JUN13'!E9</f>
        <v>246</v>
      </c>
      <c r="F9" s="17">
        <f t="shared" si="0"/>
        <v>2086</v>
      </c>
      <c r="G9" s="16">
        <v>2086</v>
      </c>
      <c r="H9" s="40"/>
      <c r="I9" s="40"/>
      <c r="J9" s="40"/>
    </row>
    <row r="10" spans="2:10" ht="15" x14ac:dyDescent="0.2">
      <c r="B10" s="39" t="s">
        <v>5</v>
      </c>
      <c r="C10" s="16">
        <f>'JAN13'!C10</f>
        <v>2249</v>
      </c>
      <c r="D10" s="16">
        <f>'JAN13'!D10+'FEV13'!D10+'MAR13'!D10+'ABR13'!D10+'MAI13'!D10+'JUN13'!D10</f>
        <v>930</v>
      </c>
      <c r="E10" s="16">
        <f>'JAN13'!E10+'FEV13'!E10+'MAR13'!E10+'ABR13'!E10+'MAI13'!E10+'JUN13'!E10</f>
        <v>833</v>
      </c>
      <c r="F10" s="17">
        <f t="shared" si="0"/>
        <v>2346</v>
      </c>
      <c r="G10" s="16">
        <v>2346</v>
      </c>
      <c r="H10" s="40"/>
      <c r="I10" s="40"/>
      <c r="J10" s="40"/>
    </row>
    <row r="11" spans="2:10" ht="15" x14ac:dyDescent="0.2">
      <c r="B11" s="39" t="s">
        <v>6</v>
      </c>
      <c r="C11" s="16">
        <f>'JAN13'!C11</f>
        <v>1013</v>
      </c>
      <c r="D11" s="16">
        <f>'JAN13'!D11+'FEV13'!D11+'MAR13'!D11+'ABR13'!D11+'MAI13'!D11+'JUN13'!D11</f>
        <v>645</v>
      </c>
      <c r="E11" s="16">
        <f>'JAN13'!E11+'FEV13'!E11+'MAR13'!E11+'ABR13'!E11+'MAI13'!E11+'JUN13'!E11</f>
        <v>602</v>
      </c>
      <c r="F11" s="17">
        <f t="shared" si="0"/>
        <v>1056</v>
      </c>
      <c r="G11" s="16">
        <v>1056</v>
      </c>
      <c r="H11" s="40"/>
      <c r="I11" s="40"/>
      <c r="J11" s="40"/>
    </row>
    <row r="12" spans="2:10" ht="15" x14ac:dyDescent="0.2">
      <c r="B12" s="39" t="s">
        <v>71</v>
      </c>
      <c r="C12" s="16">
        <f>'JAN13'!C12</f>
        <v>3809</v>
      </c>
      <c r="D12" s="16">
        <f>'JAN13'!D12+'FEV13'!D12+'MAR13'!D12+'ABR13'!D12+'MAI13'!D12+'JUN13'!D12</f>
        <v>1841</v>
      </c>
      <c r="E12" s="16">
        <f>'JAN13'!E12+'FEV13'!E12+'MAR13'!E12+'ABR13'!E12+'MAI13'!E12+'JUN13'!E12</f>
        <v>661</v>
      </c>
      <c r="F12" s="17">
        <f t="shared" si="0"/>
        <v>4989</v>
      </c>
      <c r="G12" s="16">
        <v>4989</v>
      </c>
      <c r="H12" s="40"/>
      <c r="I12" s="40"/>
      <c r="J12" s="40"/>
    </row>
    <row r="13" spans="2:10" ht="15" x14ac:dyDescent="0.2">
      <c r="B13" s="39" t="s">
        <v>273</v>
      </c>
      <c r="C13" s="16">
        <v>88</v>
      </c>
      <c r="D13" s="16">
        <f>'JAN13'!D13+'FEV13'!D13+'MAR13'!D13+'ABR13'!D13+'MAI13'!D13+'JUN13'!D13</f>
        <v>737</v>
      </c>
      <c r="E13" s="16">
        <f>'JAN13'!E13+'FEV13'!E13+'MAR13'!E13+'ABR13'!E13+'MAI13'!E13+'JUN13'!E13</f>
        <v>555</v>
      </c>
      <c r="F13" s="17">
        <f t="shared" si="0"/>
        <v>270</v>
      </c>
      <c r="G13" s="16">
        <v>270</v>
      </c>
      <c r="H13" s="40"/>
      <c r="I13" s="40"/>
      <c r="J13" s="40"/>
    </row>
    <row r="14" spans="2:10" ht="15" x14ac:dyDescent="0.2">
      <c r="B14" s="39" t="s">
        <v>233</v>
      </c>
      <c r="C14" s="16">
        <f>'JAN13'!C14</f>
        <v>503</v>
      </c>
      <c r="D14" s="16">
        <f>'JAN13'!D14+'FEV13'!D14+'MAR13'!D14+'ABR13'!D14+'MAI13'!D14+'JUN13'!D14</f>
        <v>481</v>
      </c>
      <c r="E14" s="16">
        <f>'JAN13'!E14+'FEV13'!E14+'MAR13'!E14+'ABR13'!E14+'MAI13'!E14+'JUN13'!E14</f>
        <v>325</v>
      </c>
      <c r="F14" s="17">
        <f t="shared" si="0"/>
        <v>659</v>
      </c>
      <c r="G14" s="16">
        <v>659</v>
      </c>
      <c r="H14" s="40"/>
      <c r="I14" s="40"/>
      <c r="J14" s="40"/>
    </row>
    <row r="15" spans="2:10" ht="15" x14ac:dyDescent="0.2">
      <c r="B15" s="39" t="s">
        <v>274</v>
      </c>
      <c r="C15" s="16">
        <v>227</v>
      </c>
      <c r="D15" s="16">
        <v>2091</v>
      </c>
      <c r="E15" s="16">
        <f>'JAN13'!E15+'FEV13'!E15+'MAR13'!E15+'ABR13'!E15+'MAI13'!E15+'JUN13'!E15</f>
        <v>697</v>
      </c>
      <c r="F15" s="17">
        <f t="shared" si="0"/>
        <v>1621</v>
      </c>
      <c r="G15" s="16">
        <v>1621</v>
      </c>
      <c r="H15" s="40"/>
      <c r="I15" s="40"/>
      <c r="J15" s="40"/>
    </row>
    <row r="16" spans="2:10" ht="13.5" thickBot="1" x14ac:dyDescent="0.25">
      <c r="B16" s="22"/>
      <c r="C16" s="33"/>
      <c r="D16" s="33"/>
      <c r="E16" s="33"/>
      <c r="F16" s="34"/>
    </row>
    <row r="17" spans="2:8" ht="15.75" thickBot="1" x14ac:dyDescent="0.25">
      <c r="B17" s="25" t="s">
        <v>11</v>
      </c>
      <c r="C17" s="26">
        <f>SUM(C8:C15)</f>
        <v>10655</v>
      </c>
      <c r="D17" s="26">
        <f>SUM(D8:D15)</f>
        <v>9159</v>
      </c>
      <c r="E17" s="26">
        <f>SUM(E8:E15)</f>
        <v>4976</v>
      </c>
      <c r="F17" s="27">
        <f>SUM(F8:F15)</f>
        <v>14838</v>
      </c>
      <c r="H17" s="35"/>
    </row>
    <row r="20" spans="2:8" x14ac:dyDescent="0.2">
      <c r="B20" t="s">
        <v>16</v>
      </c>
    </row>
    <row r="45" ht="35.450000000000003" customHeight="1" x14ac:dyDescent="0.2"/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zoomScaleNormal="100" workbookViewId="0">
      <selection activeCell="C8" sqref="C8:C15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288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289</v>
      </c>
      <c r="D6" s="30" t="s">
        <v>1</v>
      </c>
      <c r="E6" s="30" t="s">
        <v>2</v>
      </c>
      <c r="F6" s="31" t="s">
        <v>290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1811</v>
      </c>
      <c r="D8" s="16">
        <v>414</v>
      </c>
      <c r="E8" s="16">
        <v>285</v>
      </c>
      <c r="F8" s="17">
        <f t="shared" ref="F8:F14" si="0">C8+D8-E8</f>
        <v>1940</v>
      </c>
      <c r="H8" s="40"/>
      <c r="I8" s="40"/>
      <c r="J8" s="40"/>
    </row>
    <row r="9" spans="2:10" ht="15" x14ac:dyDescent="0.2">
      <c r="B9" s="39" t="s">
        <v>4</v>
      </c>
      <c r="C9" s="16">
        <v>2086</v>
      </c>
      <c r="D9" s="16">
        <v>189</v>
      </c>
      <c r="E9" s="16">
        <v>38</v>
      </c>
      <c r="F9" s="17">
        <f t="shared" si="0"/>
        <v>2237</v>
      </c>
      <c r="H9" s="40"/>
      <c r="I9" s="40"/>
      <c r="J9" s="40"/>
    </row>
    <row r="10" spans="2:10" ht="15" x14ac:dyDescent="0.2">
      <c r="B10" s="39" t="s">
        <v>5</v>
      </c>
      <c r="C10" s="16">
        <v>2346</v>
      </c>
      <c r="D10" s="16">
        <v>263</v>
      </c>
      <c r="E10" s="16">
        <v>263</v>
      </c>
      <c r="F10" s="17">
        <f t="shared" si="0"/>
        <v>2346</v>
      </c>
      <c r="H10" s="40"/>
      <c r="I10" s="40"/>
      <c r="J10" s="40"/>
    </row>
    <row r="11" spans="2:10" ht="15" x14ac:dyDescent="0.2">
      <c r="B11" s="39" t="s">
        <v>6</v>
      </c>
      <c r="C11" s="16">
        <v>1056</v>
      </c>
      <c r="D11" s="16">
        <v>56</v>
      </c>
      <c r="E11" s="16">
        <v>182</v>
      </c>
      <c r="F11" s="17">
        <f t="shared" si="0"/>
        <v>930</v>
      </c>
      <c r="H11" s="40"/>
      <c r="I11" s="40"/>
      <c r="J11" s="40"/>
    </row>
    <row r="12" spans="2:10" ht="15" x14ac:dyDescent="0.2">
      <c r="B12" s="39" t="s">
        <v>71</v>
      </c>
      <c r="C12" s="16">
        <v>4989</v>
      </c>
      <c r="D12" s="16">
        <v>193</v>
      </c>
      <c r="E12" s="16">
        <v>149</v>
      </c>
      <c r="F12" s="17">
        <f t="shared" si="0"/>
        <v>5033</v>
      </c>
      <c r="H12" s="41"/>
      <c r="I12" s="40"/>
      <c r="J12" s="40"/>
    </row>
    <row r="13" spans="2:10" ht="15" x14ac:dyDescent="0.2">
      <c r="B13" s="39" t="s">
        <v>8</v>
      </c>
      <c r="C13" s="16">
        <v>270</v>
      </c>
      <c r="D13" s="16">
        <v>164</v>
      </c>
      <c r="E13" s="16">
        <v>114</v>
      </c>
      <c r="F13" s="17">
        <f t="shared" si="0"/>
        <v>320</v>
      </c>
      <c r="H13" s="40"/>
      <c r="I13" s="40"/>
      <c r="J13" s="40"/>
    </row>
    <row r="14" spans="2:10" ht="15" x14ac:dyDescent="0.2">
      <c r="B14" s="39" t="s">
        <v>9</v>
      </c>
      <c r="C14" s="16">
        <v>659</v>
      </c>
      <c r="D14" s="16">
        <v>93</v>
      </c>
      <c r="E14" s="16">
        <v>103</v>
      </c>
      <c r="F14" s="17">
        <f t="shared" si="0"/>
        <v>649</v>
      </c>
      <c r="H14" s="40"/>
      <c r="I14" s="40"/>
      <c r="J14" s="40"/>
    </row>
    <row r="15" spans="2:10" ht="15" x14ac:dyDescent="0.2">
      <c r="B15" s="39" t="s">
        <v>217</v>
      </c>
      <c r="C15" s="16">
        <v>1621</v>
      </c>
      <c r="D15" s="16">
        <v>749</v>
      </c>
      <c r="E15" s="16">
        <v>741</v>
      </c>
      <c r="F15" s="17">
        <f>C15+D15-E15</f>
        <v>1629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14838</v>
      </c>
      <c r="D17" s="8">
        <f>SUM(D8:D15)</f>
        <v>2121</v>
      </c>
      <c r="E17" s="8">
        <f>SUM(E8:E15)</f>
        <v>1875</v>
      </c>
      <c r="F17" s="45">
        <f>C17+D17-E17</f>
        <v>15084</v>
      </c>
    </row>
    <row r="18" spans="2:6" ht="25.9" customHeight="1" x14ac:dyDescent="0.2">
      <c r="B18" s="160"/>
      <c r="C18" s="161"/>
      <c r="D18" s="161"/>
      <c r="E18" s="161"/>
      <c r="F18" s="161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zoomScaleNormal="100" workbookViewId="0">
      <selection activeCell="B15" sqref="B15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291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292</v>
      </c>
      <c r="D6" s="30" t="s">
        <v>1</v>
      </c>
      <c r="E6" s="30" t="s">
        <v>2</v>
      </c>
      <c r="F6" s="31" t="s">
        <v>293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1940</v>
      </c>
      <c r="D8" s="16">
        <v>213</v>
      </c>
      <c r="E8" s="16">
        <v>461</v>
      </c>
      <c r="F8" s="17">
        <f t="shared" ref="F8:F14" si="0">C8+D8-E8</f>
        <v>1692</v>
      </c>
      <c r="H8" s="40"/>
      <c r="I8" s="40"/>
      <c r="J8" s="40"/>
    </row>
    <row r="9" spans="2:10" ht="15" x14ac:dyDescent="0.2">
      <c r="B9" s="39" t="s">
        <v>4</v>
      </c>
      <c r="C9" s="16">
        <v>2237</v>
      </c>
      <c r="D9" s="16">
        <v>0</v>
      </c>
      <c r="E9" s="16">
        <v>57</v>
      </c>
      <c r="F9" s="17">
        <f t="shared" si="0"/>
        <v>2180</v>
      </c>
      <c r="H9" s="40"/>
      <c r="I9" s="40"/>
      <c r="J9" s="40"/>
    </row>
    <row r="10" spans="2:10" ht="15" x14ac:dyDescent="0.2">
      <c r="B10" s="39" t="s">
        <v>5</v>
      </c>
      <c r="C10" s="16">
        <v>2346</v>
      </c>
      <c r="D10" s="16">
        <v>139</v>
      </c>
      <c r="E10" s="16">
        <v>209</v>
      </c>
      <c r="F10" s="17">
        <f t="shared" si="0"/>
        <v>2276</v>
      </c>
      <c r="H10" s="40"/>
      <c r="I10" s="40"/>
      <c r="J10" s="40"/>
    </row>
    <row r="11" spans="2:10" ht="15" x14ac:dyDescent="0.2">
      <c r="B11" s="39" t="s">
        <v>6</v>
      </c>
      <c r="C11" s="16">
        <v>930</v>
      </c>
      <c r="D11" s="16">
        <v>32</v>
      </c>
      <c r="E11" s="16">
        <v>73</v>
      </c>
      <c r="F11" s="17">
        <f t="shared" si="0"/>
        <v>889</v>
      </c>
      <c r="H11" s="40"/>
      <c r="I11" s="40"/>
      <c r="J11" s="40"/>
    </row>
    <row r="12" spans="2:10" ht="15" x14ac:dyDescent="0.2">
      <c r="B12" s="39" t="s">
        <v>297</v>
      </c>
      <c r="C12" s="16">
        <v>5033</v>
      </c>
      <c r="D12" s="16">
        <v>248</v>
      </c>
      <c r="E12" s="16">
        <v>138</v>
      </c>
      <c r="F12" s="17">
        <f t="shared" si="0"/>
        <v>5143</v>
      </c>
      <c r="H12" s="41"/>
      <c r="I12" s="40"/>
      <c r="J12" s="40"/>
    </row>
    <row r="13" spans="2:10" ht="15" x14ac:dyDescent="0.2">
      <c r="B13" s="39" t="s">
        <v>8</v>
      </c>
      <c r="C13" s="16">
        <v>320</v>
      </c>
      <c r="D13" s="16">
        <v>115</v>
      </c>
      <c r="E13" s="16">
        <v>156</v>
      </c>
      <c r="F13" s="17">
        <f t="shared" si="0"/>
        <v>279</v>
      </c>
      <c r="H13" s="40"/>
      <c r="I13" s="40"/>
      <c r="J13" s="40"/>
    </row>
    <row r="14" spans="2:10" ht="15" x14ac:dyDescent="0.2">
      <c r="B14" s="39" t="s">
        <v>9</v>
      </c>
      <c r="C14" s="16">
        <v>649</v>
      </c>
      <c r="D14" s="16">
        <v>62</v>
      </c>
      <c r="E14" s="16">
        <v>114</v>
      </c>
      <c r="F14" s="17">
        <f t="shared" si="0"/>
        <v>597</v>
      </c>
      <c r="H14" s="40"/>
      <c r="I14" s="40"/>
      <c r="J14" s="40"/>
    </row>
    <row r="15" spans="2:10" ht="15" x14ac:dyDescent="0.2">
      <c r="B15" s="39" t="s">
        <v>263</v>
      </c>
      <c r="C15" s="16">
        <v>1629</v>
      </c>
      <c r="D15" s="16">
        <v>1566</v>
      </c>
      <c r="E15" s="16">
        <v>907</v>
      </c>
      <c r="F15" s="17">
        <f>C15+D15-E15</f>
        <v>2288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15084</v>
      </c>
      <c r="D17" s="8">
        <f>SUM(D8:D15)</f>
        <v>2375</v>
      </c>
      <c r="E17" s="8">
        <f>SUM(E8:E15)</f>
        <v>2115</v>
      </c>
      <c r="F17" s="45">
        <f>C17+D17-E17</f>
        <v>15344</v>
      </c>
    </row>
    <row r="18" spans="2:6" ht="25.9" customHeight="1" x14ac:dyDescent="0.2">
      <c r="B18" s="160"/>
      <c r="C18" s="161"/>
      <c r="D18" s="161"/>
      <c r="E18" s="161"/>
      <c r="F18" s="161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zoomScaleNormal="100" workbookViewId="0">
      <selection activeCell="D8" sqref="D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294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295</v>
      </c>
      <c r="D6" s="30" t="s">
        <v>1</v>
      </c>
      <c r="E6" s="30" t="s">
        <v>2</v>
      </c>
      <c r="F6" s="31" t="s">
        <v>296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1692</v>
      </c>
      <c r="D8" s="16">
        <v>651</v>
      </c>
      <c r="E8" s="16">
        <v>291</v>
      </c>
      <c r="F8" s="17">
        <f t="shared" ref="F8:F14" si="0">C8+D8-E8</f>
        <v>2052</v>
      </c>
      <c r="H8" s="40"/>
      <c r="I8" s="40"/>
      <c r="J8" s="40"/>
    </row>
    <row r="9" spans="2:10" ht="15" x14ac:dyDescent="0.2">
      <c r="B9" s="39" t="s">
        <v>4</v>
      </c>
      <c r="C9" s="16">
        <v>2180</v>
      </c>
      <c r="D9" s="16">
        <v>153</v>
      </c>
      <c r="E9" s="16">
        <v>102</v>
      </c>
      <c r="F9" s="17">
        <f t="shared" si="0"/>
        <v>2231</v>
      </c>
      <c r="H9" s="40"/>
      <c r="I9" s="40"/>
      <c r="J9" s="40"/>
    </row>
    <row r="10" spans="2:10" ht="15" x14ac:dyDescent="0.2">
      <c r="B10" s="39" t="s">
        <v>5</v>
      </c>
      <c r="C10" s="16">
        <v>2276</v>
      </c>
      <c r="D10" s="16">
        <v>137</v>
      </c>
      <c r="E10" s="16">
        <v>55</v>
      </c>
      <c r="F10" s="17">
        <f t="shared" si="0"/>
        <v>2358</v>
      </c>
      <c r="H10" s="40"/>
      <c r="I10" s="40"/>
      <c r="J10" s="40"/>
    </row>
    <row r="11" spans="2:10" ht="15" x14ac:dyDescent="0.2">
      <c r="B11" s="39" t="s">
        <v>6</v>
      </c>
      <c r="C11" s="16">
        <v>889</v>
      </c>
      <c r="D11" s="16">
        <v>114</v>
      </c>
      <c r="E11" s="16">
        <v>69</v>
      </c>
      <c r="F11" s="17">
        <f t="shared" si="0"/>
        <v>934</v>
      </c>
      <c r="H11" s="40"/>
      <c r="I11" s="40"/>
      <c r="J11" s="40"/>
    </row>
    <row r="12" spans="2:10" ht="15" x14ac:dyDescent="0.2">
      <c r="B12" s="39" t="s">
        <v>297</v>
      </c>
      <c r="C12" s="16">
        <v>5143</v>
      </c>
      <c r="D12" s="16">
        <v>115</v>
      </c>
      <c r="E12" s="16">
        <v>130</v>
      </c>
      <c r="F12" s="17">
        <f t="shared" si="0"/>
        <v>5128</v>
      </c>
      <c r="H12" s="41"/>
      <c r="I12" s="40"/>
      <c r="J12" s="40"/>
    </row>
    <row r="13" spans="2:10" ht="15" x14ac:dyDescent="0.2">
      <c r="B13" s="39" t="s">
        <v>8</v>
      </c>
      <c r="C13" s="16">
        <v>279</v>
      </c>
      <c r="D13" s="16">
        <v>79</v>
      </c>
      <c r="E13" s="16">
        <v>259</v>
      </c>
      <c r="F13" s="17">
        <f t="shared" si="0"/>
        <v>99</v>
      </c>
      <c r="H13" s="40"/>
      <c r="I13" s="40"/>
      <c r="J13" s="40"/>
    </row>
    <row r="14" spans="2:10" ht="15" x14ac:dyDescent="0.2">
      <c r="B14" s="39" t="s">
        <v>9</v>
      </c>
      <c r="C14" s="16">
        <v>597</v>
      </c>
      <c r="D14" s="16">
        <v>159</v>
      </c>
      <c r="E14" s="16">
        <v>111</v>
      </c>
      <c r="F14" s="17">
        <f t="shared" si="0"/>
        <v>645</v>
      </c>
      <c r="H14" s="40"/>
      <c r="I14" s="40"/>
      <c r="J14" s="40"/>
    </row>
    <row r="15" spans="2:10" ht="15" x14ac:dyDescent="0.2">
      <c r="B15" s="39" t="s">
        <v>258</v>
      </c>
      <c r="C15" s="16">
        <v>2288</v>
      </c>
      <c r="D15" s="16">
        <v>783</v>
      </c>
      <c r="E15" s="16">
        <v>0</v>
      </c>
      <c r="F15" s="17">
        <f>C15+D15-E15</f>
        <v>3071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15344</v>
      </c>
      <c r="D17" s="8">
        <f>SUM(D8:D15)</f>
        <v>2191</v>
      </c>
      <c r="E17" s="8">
        <f>SUM(E8:E15)</f>
        <v>1017</v>
      </c>
      <c r="F17" s="45">
        <f>C17+D17-E17</f>
        <v>16518</v>
      </c>
    </row>
    <row r="18" spans="2:6" ht="25.9" customHeight="1" x14ac:dyDescent="0.2">
      <c r="B18" s="160" t="s">
        <v>298</v>
      </c>
      <c r="C18" s="161"/>
      <c r="D18" s="161"/>
      <c r="E18" s="161"/>
      <c r="F18" s="161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299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300</v>
      </c>
      <c r="D6" s="30" t="s">
        <v>1</v>
      </c>
      <c r="E6" s="30" t="s">
        <v>2</v>
      </c>
      <c r="F6" s="31" t="s">
        <v>301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2052</v>
      </c>
      <c r="D8" s="16">
        <v>684</v>
      </c>
      <c r="E8" s="16">
        <v>561</v>
      </c>
      <c r="F8" s="17">
        <f t="shared" ref="F8:F14" si="0">C8+D8-E8</f>
        <v>2175</v>
      </c>
      <c r="H8" s="40"/>
      <c r="I8" s="40"/>
      <c r="J8" s="40"/>
    </row>
    <row r="9" spans="2:10" ht="15" x14ac:dyDescent="0.2">
      <c r="B9" s="39" t="s">
        <v>4</v>
      </c>
      <c r="C9" s="16">
        <v>2231</v>
      </c>
      <c r="D9" s="16">
        <v>161</v>
      </c>
      <c r="E9" s="16">
        <v>192</v>
      </c>
      <c r="F9" s="17">
        <f t="shared" si="0"/>
        <v>2200</v>
      </c>
      <c r="H9" s="40"/>
      <c r="I9" s="40"/>
      <c r="J9" s="40"/>
    </row>
    <row r="10" spans="2:10" ht="15" x14ac:dyDescent="0.2">
      <c r="B10" s="39" t="s">
        <v>5</v>
      </c>
      <c r="C10" s="16">
        <v>2358</v>
      </c>
      <c r="D10" s="16">
        <v>81</v>
      </c>
      <c r="E10" s="16">
        <v>95</v>
      </c>
      <c r="F10" s="17">
        <f t="shared" si="0"/>
        <v>2344</v>
      </c>
      <c r="H10" s="40"/>
      <c r="I10" s="40"/>
      <c r="J10" s="40"/>
    </row>
    <row r="11" spans="2:10" ht="15" x14ac:dyDescent="0.2">
      <c r="B11" s="39" t="s">
        <v>6</v>
      </c>
      <c r="C11" s="16">
        <v>934</v>
      </c>
      <c r="D11" s="16">
        <v>89</v>
      </c>
      <c r="E11" s="16">
        <v>142</v>
      </c>
      <c r="F11" s="17">
        <f t="shared" si="0"/>
        <v>881</v>
      </c>
      <c r="H11" s="40"/>
      <c r="I11" s="40"/>
      <c r="J11" s="40"/>
    </row>
    <row r="12" spans="2:10" ht="15" x14ac:dyDescent="0.2">
      <c r="B12" s="39" t="s">
        <v>281</v>
      </c>
      <c r="C12" s="16">
        <v>5127</v>
      </c>
      <c r="D12" s="16">
        <v>141</v>
      </c>
      <c r="E12" s="16">
        <v>107</v>
      </c>
      <c r="F12" s="17">
        <f t="shared" si="0"/>
        <v>5161</v>
      </c>
      <c r="H12" s="41"/>
      <c r="I12" s="40"/>
      <c r="J12" s="40"/>
    </row>
    <row r="13" spans="2:10" ht="15" x14ac:dyDescent="0.2">
      <c r="B13" s="39" t="s">
        <v>8</v>
      </c>
      <c r="C13" s="16">
        <v>99</v>
      </c>
      <c r="D13" s="16">
        <v>79</v>
      </c>
      <c r="E13" s="16">
        <v>99</v>
      </c>
      <c r="F13" s="17">
        <f t="shared" si="0"/>
        <v>79</v>
      </c>
      <c r="H13" s="40"/>
      <c r="I13" s="40"/>
      <c r="J13" s="40"/>
    </row>
    <row r="14" spans="2:10" ht="15" x14ac:dyDescent="0.2">
      <c r="B14" s="39" t="s">
        <v>9</v>
      </c>
      <c r="C14" s="16">
        <v>645</v>
      </c>
      <c r="D14" s="16">
        <v>97</v>
      </c>
      <c r="E14" s="16">
        <v>124</v>
      </c>
      <c r="F14" s="17">
        <f t="shared" si="0"/>
        <v>618</v>
      </c>
      <c r="H14" s="40"/>
      <c r="I14" s="40"/>
      <c r="J14" s="40"/>
    </row>
    <row r="15" spans="2:10" ht="15" x14ac:dyDescent="0.2">
      <c r="B15" s="39" t="s">
        <v>263</v>
      </c>
      <c r="C15" s="16">
        <v>3071</v>
      </c>
      <c r="D15" s="16">
        <v>701</v>
      </c>
      <c r="E15" s="16">
        <v>1221</v>
      </c>
      <c r="F15" s="17">
        <f>C15+D15-E15</f>
        <v>2551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16517</v>
      </c>
      <c r="D17" s="8">
        <f>SUM(D8:D15)</f>
        <v>2033</v>
      </c>
      <c r="E17" s="8">
        <f>SUM(E8:E15)</f>
        <v>2541</v>
      </c>
      <c r="F17" s="45">
        <f>C17+D17-E17</f>
        <v>16009</v>
      </c>
    </row>
    <row r="18" spans="2:6" ht="25.9" customHeight="1" x14ac:dyDescent="0.2">
      <c r="B18" s="160" t="s">
        <v>302</v>
      </c>
      <c r="C18" s="161"/>
      <c r="D18" s="161"/>
      <c r="E18" s="161"/>
      <c r="F18" s="161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zoomScaleNormal="100" workbookViewId="0">
      <selection activeCell="A18" sqref="A18:IV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303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304</v>
      </c>
      <c r="D6" s="30" t="s">
        <v>1</v>
      </c>
      <c r="E6" s="30" t="s">
        <v>2</v>
      </c>
      <c r="F6" s="31" t="s">
        <v>305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2175</v>
      </c>
      <c r="D8" s="16">
        <v>1048</v>
      </c>
      <c r="E8" s="16">
        <v>821</v>
      </c>
      <c r="F8" s="17">
        <f t="shared" ref="F8:F14" si="0">C8+D8-E8</f>
        <v>2402</v>
      </c>
      <c r="H8" s="40"/>
      <c r="I8" s="40"/>
      <c r="J8" s="40"/>
    </row>
    <row r="9" spans="2:10" ht="15" x14ac:dyDescent="0.2">
      <c r="B9" s="39" t="s">
        <v>4</v>
      </c>
      <c r="C9" s="16">
        <v>2200</v>
      </c>
      <c r="D9" s="16">
        <v>168</v>
      </c>
      <c r="E9" s="16">
        <v>73</v>
      </c>
      <c r="F9" s="17">
        <f t="shared" si="0"/>
        <v>2295</v>
      </c>
      <c r="H9" s="40"/>
      <c r="I9" s="40"/>
      <c r="J9" s="40"/>
    </row>
    <row r="10" spans="2:10" ht="15" x14ac:dyDescent="0.2">
      <c r="B10" s="39" t="s">
        <v>5</v>
      </c>
      <c r="C10" s="16">
        <v>2344</v>
      </c>
      <c r="D10" s="16">
        <v>137</v>
      </c>
      <c r="E10" s="16">
        <v>107</v>
      </c>
      <c r="F10" s="17">
        <f t="shared" si="0"/>
        <v>2374</v>
      </c>
      <c r="H10" s="40"/>
      <c r="I10" s="40"/>
      <c r="J10" s="40"/>
    </row>
    <row r="11" spans="2:10" ht="15" x14ac:dyDescent="0.2">
      <c r="B11" s="39" t="s">
        <v>6</v>
      </c>
      <c r="C11" s="16">
        <v>881</v>
      </c>
      <c r="D11" s="16">
        <v>132</v>
      </c>
      <c r="E11" s="16">
        <v>107</v>
      </c>
      <c r="F11" s="17">
        <f t="shared" si="0"/>
        <v>906</v>
      </c>
      <c r="H11" s="40"/>
      <c r="I11" s="40"/>
      <c r="J11" s="40"/>
    </row>
    <row r="12" spans="2:10" ht="15" x14ac:dyDescent="0.2">
      <c r="B12" s="39" t="s">
        <v>281</v>
      </c>
      <c r="C12" s="16">
        <v>5160</v>
      </c>
      <c r="D12" s="16">
        <v>392</v>
      </c>
      <c r="E12" s="16">
        <v>73</v>
      </c>
      <c r="F12" s="17">
        <f t="shared" si="0"/>
        <v>5479</v>
      </c>
      <c r="H12" s="41"/>
      <c r="I12" s="40"/>
      <c r="J12" s="40"/>
    </row>
    <row r="13" spans="2:10" ht="15" x14ac:dyDescent="0.2">
      <c r="B13" s="39" t="s">
        <v>8</v>
      </c>
      <c r="C13" s="16">
        <v>79</v>
      </c>
      <c r="D13" s="16">
        <v>109</v>
      </c>
      <c r="E13" s="16">
        <v>57</v>
      </c>
      <c r="F13" s="17">
        <f t="shared" si="0"/>
        <v>131</v>
      </c>
      <c r="H13" s="40"/>
      <c r="I13" s="40"/>
      <c r="J13" s="40"/>
    </row>
    <row r="14" spans="2:10" ht="15" x14ac:dyDescent="0.2">
      <c r="B14" s="39" t="s">
        <v>9</v>
      </c>
      <c r="C14" s="16">
        <v>618</v>
      </c>
      <c r="D14" s="16">
        <v>5</v>
      </c>
      <c r="E14" s="16">
        <v>152</v>
      </c>
      <c r="F14" s="17">
        <f t="shared" si="0"/>
        <v>471</v>
      </c>
      <c r="H14" s="40"/>
      <c r="I14" s="40"/>
      <c r="J14" s="40"/>
    </row>
    <row r="15" spans="2:10" ht="15" x14ac:dyDescent="0.2">
      <c r="B15" s="39" t="s">
        <v>263</v>
      </c>
      <c r="C15" s="16">
        <v>2551</v>
      </c>
      <c r="D15" s="16">
        <v>1052</v>
      </c>
      <c r="E15" s="16">
        <v>552</v>
      </c>
      <c r="F15" s="17">
        <f>C15+D15-E15</f>
        <v>3051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16008</v>
      </c>
      <c r="D17" s="8">
        <f>SUM(D8:D15)</f>
        <v>3043</v>
      </c>
      <c r="E17" s="8">
        <f>SUM(E8:E15)</f>
        <v>1942</v>
      </c>
      <c r="F17" s="45">
        <f>C17+D17-E17</f>
        <v>17109</v>
      </c>
    </row>
    <row r="18" spans="2:6" ht="25.9" customHeight="1" x14ac:dyDescent="0.2">
      <c r="B18" s="160" t="s">
        <v>312</v>
      </c>
      <c r="C18" s="161"/>
      <c r="D18" s="161"/>
      <c r="E18" s="161"/>
      <c r="F18" s="161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topLeftCell="B1" zoomScaleNormal="100" workbookViewId="0">
      <selection activeCell="F8" sqref="F8:F15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306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307</v>
      </c>
      <c r="D6" s="30" t="s">
        <v>1</v>
      </c>
      <c r="E6" s="30" t="s">
        <v>2</v>
      </c>
      <c r="F6" s="31" t="s">
        <v>308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2402</v>
      </c>
      <c r="D8" s="16">
        <v>197</v>
      </c>
      <c r="E8" s="16">
        <v>192</v>
      </c>
      <c r="F8" s="17">
        <f t="shared" ref="F8:F14" si="0">C8+D8-E8</f>
        <v>2407</v>
      </c>
      <c r="H8" s="40"/>
      <c r="I8" s="40"/>
      <c r="J8" s="40"/>
    </row>
    <row r="9" spans="2:10" ht="15" x14ac:dyDescent="0.2">
      <c r="B9" s="39" t="s">
        <v>4</v>
      </c>
      <c r="C9" s="16">
        <v>2295</v>
      </c>
      <c r="D9" s="16">
        <v>2</v>
      </c>
      <c r="E9" s="16">
        <v>26</v>
      </c>
      <c r="F9" s="17">
        <f t="shared" si="0"/>
        <v>2271</v>
      </c>
      <c r="H9" s="40"/>
      <c r="I9" s="40"/>
      <c r="J9" s="40"/>
    </row>
    <row r="10" spans="2:10" ht="15" x14ac:dyDescent="0.2">
      <c r="B10" s="39" t="s">
        <v>5</v>
      </c>
      <c r="C10" s="16">
        <v>2374</v>
      </c>
      <c r="D10" s="16">
        <v>118</v>
      </c>
      <c r="E10" s="16">
        <v>48</v>
      </c>
      <c r="F10" s="17">
        <f t="shared" si="0"/>
        <v>2444</v>
      </c>
      <c r="H10" s="40"/>
      <c r="I10" s="40"/>
      <c r="J10" s="40"/>
    </row>
    <row r="11" spans="2:10" ht="15" x14ac:dyDescent="0.2">
      <c r="B11" s="39" t="s">
        <v>6</v>
      </c>
      <c r="C11" s="16">
        <v>906</v>
      </c>
      <c r="D11" s="16">
        <v>56</v>
      </c>
      <c r="E11" s="16">
        <v>91</v>
      </c>
      <c r="F11" s="17">
        <f t="shared" si="0"/>
        <v>871</v>
      </c>
      <c r="H11" s="40"/>
      <c r="I11" s="40"/>
      <c r="J11" s="40"/>
    </row>
    <row r="12" spans="2:10" ht="15" x14ac:dyDescent="0.2">
      <c r="B12" s="39" t="s">
        <v>297</v>
      </c>
      <c r="C12" s="16">
        <v>5479</v>
      </c>
      <c r="D12" s="16">
        <v>62</v>
      </c>
      <c r="E12" s="16">
        <v>13</v>
      </c>
      <c r="F12" s="17">
        <f t="shared" si="0"/>
        <v>5528</v>
      </c>
      <c r="H12" s="41"/>
      <c r="I12" s="40"/>
      <c r="J12" s="40"/>
    </row>
    <row r="13" spans="2:10" ht="15" x14ac:dyDescent="0.2">
      <c r="B13" s="39" t="s">
        <v>8</v>
      </c>
      <c r="C13" s="16">
        <v>131</v>
      </c>
      <c r="D13" s="16">
        <v>35</v>
      </c>
      <c r="E13" s="16">
        <v>74</v>
      </c>
      <c r="F13" s="17">
        <f t="shared" si="0"/>
        <v>92</v>
      </c>
      <c r="H13" s="40"/>
      <c r="I13" s="40"/>
      <c r="J13" s="40"/>
    </row>
    <row r="14" spans="2:10" ht="15" x14ac:dyDescent="0.2">
      <c r="B14" s="39" t="s">
        <v>9</v>
      </c>
      <c r="C14" s="16">
        <v>471</v>
      </c>
      <c r="D14" s="16">
        <v>147</v>
      </c>
      <c r="E14" s="16">
        <v>119</v>
      </c>
      <c r="F14" s="17">
        <f t="shared" si="0"/>
        <v>499</v>
      </c>
      <c r="H14" s="40"/>
      <c r="I14" s="40"/>
      <c r="J14" s="40"/>
    </row>
    <row r="15" spans="2:10" ht="15" x14ac:dyDescent="0.2">
      <c r="B15" s="39" t="s">
        <v>263</v>
      </c>
      <c r="C15" s="16">
        <v>3051</v>
      </c>
      <c r="D15" s="16">
        <v>348</v>
      </c>
      <c r="E15" s="16">
        <v>316</v>
      </c>
      <c r="F15" s="17">
        <f>C15+D15-E15</f>
        <v>3083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17109</v>
      </c>
      <c r="D17" s="8">
        <f>SUM(D8:D15)</f>
        <v>965</v>
      </c>
      <c r="E17" s="8">
        <f>SUM(E8:E15)</f>
        <v>879</v>
      </c>
      <c r="F17" s="45">
        <f>C17+D17-E17</f>
        <v>17195</v>
      </c>
    </row>
    <row r="18" spans="2:6" ht="15.6" customHeight="1" x14ac:dyDescent="0.2">
      <c r="B18" s="160"/>
      <c r="C18" s="161"/>
      <c r="D18" s="161"/>
      <c r="E18" s="161"/>
      <c r="F18" s="161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6"/>
  <sheetViews>
    <sheetView zoomScaleNormal="100" workbookViewId="0">
      <selection activeCell="H20" sqref="H20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395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292</v>
      </c>
      <c r="D6" s="30" t="s">
        <v>1</v>
      </c>
      <c r="E6" s="30" t="s">
        <v>2</v>
      </c>
      <c r="F6" s="31" t="s">
        <v>308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231</v>
      </c>
      <c r="C8" s="16">
        <v>1811</v>
      </c>
      <c r="D8" s="16">
        <f>'JUL13 '!D8+'AGO13'!D8+'SET13'!D8+'OUT13'!D8+'NOV13'!D8+'DEZ13'!D8</f>
        <v>3207</v>
      </c>
      <c r="E8" s="16">
        <f>'JUL13 '!E8+'AGO13'!E8+'SET13'!E8+'OUT13'!E8+'NOV13'!E8+'DEZ13'!E8</f>
        <v>2611</v>
      </c>
      <c r="F8" s="17">
        <f t="shared" ref="F8:F15" si="0">C8+D8-E8</f>
        <v>2407</v>
      </c>
      <c r="H8" s="40"/>
      <c r="I8" s="40"/>
      <c r="J8" s="40"/>
    </row>
    <row r="9" spans="2:10" ht="15" x14ac:dyDescent="0.2">
      <c r="B9" s="39" t="s">
        <v>4</v>
      </c>
      <c r="C9" s="16">
        <v>2086</v>
      </c>
      <c r="D9" s="16">
        <f>'JUL13 '!D9+'AGO13'!D9+'SET13'!D9+'OUT13'!D9+'NOV13'!D9+'DEZ13'!D9</f>
        <v>673</v>
      </c>
      <c r="E9" s="16">
        <f>'JUL13 '!E9+'AGO13'!E9+'SET13'!E9+'OUT13'!E9+'NOV13'!E9+'DEZ13'!E9</f>
        <v>488</v>
      </c>
      <c r="F9" s="17">
        <f t="shared" si="0"/>
        <v>2271</v>
      </c>
      <c r="H9" s="40"/>
      <c r="I9" s="40"/>
      <c r="J9" s="40"/>
    </row>
    <row r="10" spans="2:10" ht="15" x14ac:dyDescent="0.2">
      <c r="B10" s="39" t="s">
        <v>5</v>
      </c>
      <c r="C10" s="16">
        <v>2346</v>
      </c>
      <c r="D10" s="16">
        <f>'JUL13 '!D10+'AGO13'!D10+'SET13'!D10+'OUT13'!D10+'NOV13'!D10+'DEZ13'!D10</f>
        <v>875</v>
      </c>
      <c r="E10" s="16">
        <f>'JUL13 '!E10+'AGO13'!E10+'SET13'!E10+'OUT13'!E10+'NOV13'!E10+'DEZ13'!E10</f>
        <v>777</v>
      </c>
      <c r="F10" s="17">
        <f t="shared" si="0"/>
        <v>2444</v>
      </c>
      <c r="H10" s="40"/>
      <c r="I10" s="40"/>
      <c r="J10" s="40"/>
    </row>
    <row r="11" spans="2:10" ht="15" x14ac:dyDescent="0.2">
      <c r="B11" s="39" t="s">
        <v>6</v>
      </c>
      <c r="C11" s="16">
        <v>1056</v>
      </c>
      <c r="D11" s="16">
        <f>'JUL13 '!D11+'AGO13'!D11+'SET13'!D11+'OUT13'!D11+'NOV13'!D11+'DEZ13'!D11</f>
        <v>479</v>
      </c>
      <c r="E11" s="16">
        <f>'JUL13 '!E11+'AGO13'!E11+'SET13'!E11+'OUT13'!E11+'NOV13'!E11+'DEZ13'!E11</f>
        <v>664</v>
      </c>
      <c r="F11" s="17">
        <f t="shared" si="0"/>
        <v>871</v>
      </c>
      <c r="H11" s="40"/>
      <c r="I11" s="40"/>
      <c r="J11" s="40"/>
    </row>
    <row r="12" spans="2:10" ht="15" x14ac:dyDescent="0.2">
      <c r="B12" s="39" t="s">
        <v>281</v>
      </c>
      <c r="C12" s="16">
        <v>4989</v>
      </c>
      <c r="D12" s="16">
        <f>'JUL13 '!D12+'AGO13'!D12+'SET13'!D12+'OUT13'!D12+'NOV13'!D12+'DEZ13'!D12</f>
        <v>1151</v>
      </c>
      <c r="E12" s="16">
        <f>'JUL13 '!E12+'AGO13'!E12+'SET13'!E12+'OUT13'!E12+'NOV13'!E12+'DEZ13'!E12</f>
        <v>610</v>
      </c>
      <c r="F12" s="17">
        <v>5528</v>
      </c>
      <c r="H12" s="40"/>
      <c r="I12" s="40"/>
      <c r="J12" s="40"/>
    </row>
    <row r="13" spans="2:10" ht="15" x14ac:dyDescent="0.2">
      <c r="B13" s="39" t="s">
        <v>234</v>
      </c>
      <c r="C13" s="16">
        <v>270</v>
      </c>
      <c r="D13" s="16">
        <f>'JUL13 '!D13+'AGO13'!D13+'SET13'!D13+'OUT13'!D13+'NOV13'!D13+'DEZ13'!D13</f>
        <v>581</v>
      </c>
      <c r="E13" s="16">
        <f>'JUL13 '!E13+'AGO13'!E13+'SET13'!E13+'OUT13'!E13+'NOV13'!E13+'DEZ13'!E13</f>
        <v>759</v>
      </c>
      <c r="F13" s="17">
        <f t="shared" si="0"/>
        <v>92</v>
      </c>
      <c r="H13" s="40"/>
      <c r="I13" s="40"/>
      <c r="J13" s="40"/>
    </row>
    <row r="14" spans="2:10" ht="15" x14ac:dyDescent="0.2">
      <c r="B14" s="39" t="s">
        <v>233</v>
      </c>
      <c r="C14" s="16">
        <v>659</v>
      </c>
      <c r="D14" s="16">
        <f>'JUL13 '!D14+'AGO13'!D14+'SET13'!D14+'OUT13'!D14+'NOV13'!D14+'DEZ13'!D14</f>
        <v>563</v>
      </c>
      <c r="E14" s="16">
        <f>'JUL13 '!E14+'AGO13'!E14+'SET13'!E14+'OUT13'!E14+'NOV13'!E14+'DEZ13'!E14</f>
        <v>723</v>
      </c>
      <c r="F14" s="17">
        <f t="shared" si="0"/>
        <v>499</v>
      </c>
      <c r="H14" s="40"/>
      <c r="I14" s="40"/>
      <c r="J14" s="40"/>
    </row>
    <row r="15" spans="2:10" ht="15" x14ac:dyDescent="0.2">
      <c r="B15" s="39" t="s">
        <v>217</v>
      </c>
      <c r="C15" s="16">
        <v>1621</v>
      </c>
      <c r="D15" s="16">
        <f>'JUL13 '!D15+'AGO13'!D15+'SET13'!D15+'OUT13'!D15+'NOV13'!D15+'DEZ13'!D15</f>
        <v>5199</v>
      </c>
      <c r="E15" s="16">
        <f>'JUL13 '!E15+'AGO13'!E15+'SET13'!E15+'OUT13'!E15+'NOV13'!E15+'DEZ13'!E15</f>
        <v>3737</v>
      </c>
      <c r="F15" s="17">
        <f t="shared" si="0"/>
        <v>3083</v>
      </c>
      <c r="H15" s="40"/>
      <c r="I15" s="40"/>
      <c r="J15" s="40"/>
    </row>
    <row r="16" spans="2:10" ht="13.5" thickBot="1" x14ac:dyDescent="0.25">
      <c r="B16" s="22"/>
      <c r="C16" s="33"/>
      <c r="D16" s="33"/>
      <c r="E16" s="33"/>
      <c r="F16" s="34"/>
    </row>
    <row r="17" spans="2:8" ht="15.75" thickBot="1" x14ac:dyDescent="0.25">
      <c r="B17" s="25" t="s">
        <v>11</v>
      </c>
      <c r="C17" s="26">
        <f>SUM(C8:C15)</f>
        <v>14838</v>
      </c>
      <c r="D17" s="26">
        <f>SUM(D8:D15)</f>
        <v>12728</v>
      </c>
      <c r="E17" s="26">
        <f>SUM(E8:E15)</f>
        <v>10369</v>
      </c>
      <c r="F17" s="27">
        <f>SUM(F8:F15)</f>
        <v>17195</v>
      </c>
      <c r="H17" s="35"/>
    </row>
    <row r="18" spans="2:8" ht="25.9" customHeight="1" x14ac:dyDescent="0.2">
      <c r="B18" s="160" t="s">
        <v>396</v>
      </c>
      <c r="C18" s="161"/>
      <c r="D18" s="161"/>
      <c r="E18" s="161"/>
      <c r="F18" s="161"/>
    </row>
    <row r="21" spans="2:8" x14ac:dyDescent="0.2">
      <c r="B21" t="s">
        <v>16</v>
      </c>
    </row>
    <row r="46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43" t="s">
        <v>13</v>
      </c>
      <c r="C2" s="144"/>
      <c r="D2" s="144"/>
      <c r="E2" s="144"/>
      <c r="F2" s="145"/>
    </row>
    <row r="3" spans="2:6" ht="15" x14ac:dyDescent="0.2">
      <c r="B3" s="146" t="s">
        <v>14</v>
      </c>
      <c r="C3" s="147"/>
      <c r="D3" s="147"/>
      <c r="E3" s="147"/>
      <c r="F3" s="148"/>
    </row>
    <row r="4" spans="2:6" ht="15.75" thickBot="1" x14ac:dyDescent="0.25">
      <c r="B4" s="149" t="s">
        <v>38</v>
      </c>
      <c r="C4" s="150"/>
      <c r="D4" s="150"/>
      <c r="E4" s="150"/>
      <c r="F4" s="151"/>
    </row>
    <row r="5" spans="2:6" ht="8.25" customHeight="1" thickBot="1" x14ac:dyDescent="0.25"/>
    <row r="6" spans="2:6" ht="21" customHeight="1" thickBot="1" x14ac:dyDescent="0.25">
      <c r="B6" s="7" t="s">
        <v>0</v>
      </c>
      <c r="C6" s="8" t="s">
        <v>39</v>
      </c>
      <c r="D6" s="8" t="s">
        <v>1</v>
      </c>
      <c r="E6" s="8" t="s">
        <v>2</v>
      </c>
      <c r="F6" s="14" t="s">
        <v>40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3</v>
      </c>
      <c r="C8" s="1">
        <f>'FEV08'!F8</f>
        <v>215</v>
      </c>
      <c r="D8" s="1">
        <v>57</v>
      </c>
      <c r="E8" s="1">
        <v>96</v>
      </c>
      <c r="F8" s="3">
        <f t="shared" ref="F8:F14" si="0">C8+D8-E8</f>
        <v>176</v>
      </c>
    </row>
    <row r="9" spans="2:6" ht="15" x14ac:dyDescent="0.2">
      <c r="B9" s="2" t="s">
        <v>4</v>
      </c>
      <c r="C9" s="1">
        <f>'FEV08'!F9</f>
        <v>521</v>
      </c>
      <c r="D9" s="1">
        <v>46</v>
      </c>
      <c r="E9" s="1">
        <v>99</v>
      </c>
      <c r="F9" s="3">
        <f t="shared" si="0"/>
        <v>468</v>
      </c>
    </row>
    <row r="10" spans="2:6" ht="15" x14ac:dyDescent="0.2">
      <c r="B10" s="2" t="s">
        <v>5</v>
      </c>
      <c r="C10" s="1">
        <f>'FEV08'!F10</f>
        <v>308</v>
      </c>
      <c r="D10" s="1">
        <v>16</v>
      </c>
      <c r="E10" s="1">
        <v>19</v>
      </c>
      <c r="F10" s="3">
        <f t="shared" si="0"/>
        <v>305</v>
      </c>
    </row>
    <row r="11" spans="2:6" ht="15" x14ac:dyDescent="0.2">
      <c r="B11" s="2" t="s">
        <v>6</v>
      </c>
      <c r="C11" s="1">
        <f>'FEV08'!F11</f>
        <v>261</v>
      </c>
      <c r="D11" s="1">
        <v>142</v>
      </c>
      <c r="E11" s="1">
        <v>127</v>
      </c>
      <c r="F11" s="3">
        <f t="shared" si="0"/>
        <v>276</v>
      </c>
    </row>
    <row r="12" spans="2:6" ht="15" x14ac:dyDescent="0.2">
      <c r="B12" s="2" t="s">
        <v>71</v>
      </c>
      <c r="C12" s="1">
        <f>'FEV08'!F12</f>
        <v>237</v>
      </c>
      <c r="D12" s="1">
        <v>52</v>
      </c>
      <c r="E12" s="1">
        <v>105</v>
      </c>
      <c r="F12" s="3">
        <f t="shared" si="0"/>
        <v>184</v>
      </c>
    </row>
    <row r="13" spans="2:6" ht="15" x14ac:dyDescent="0.2">
      <c r="B13" s="2" t="s">
        <v>8</v>
      </c>
      <c r="C13" s="1">
        <f>'FEV08'!F13</f>
        <v>91</v>
      </c>
      <c r="D13" s="1">
        <v>108</v>
      </c>
      <c r="E13" s="1">
        <v>59</v>
      </c>
      <c r="F13" s="3">
        <f t="shared" si="0"/>
        <v>140</v>
      </c>
    </row>
    <row r="14" spans="2:6" ht="15" x14ac:dyDescent="0.2">
      <c r="B14" s="2" t="s">
        <v>9</v>
      </c>
      <c r="C14" s="1">
        <f>'FEV08'!F14</f>
        <v>273</v>
      </c>
      <c r="D14" s="1">
        <v>5</v>
      </c>
      <c r="E14" s="1">
        <v>64</v>
      </c>
      <c r="F14" s="3">
        <f t="shared" si="0"/>
        <v>214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11</v>
      </c>
      <c r="C16" s="8">
        <f>SUM(C8:C15)</f>
        <v>1906</v>
      </c>
      <c r="D16" s="8">
        <f>SUM(D8:D15)</f>
        <v>426</v>
      </c>
      <c r="E16" s="8">
        <f>SUM(E8:E15)</f>
        <v>569</v>
      </c>
      <c r="F16" s="9">
        <f>SUM(F8:F15)</f>
        <v>1763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topLeftCell="B1" zoomScaleNormal="100" workbookViewId="0">
      <selection activeCell="I23" sqref="I2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309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310</v>
      </c>
      <c r="D6" s="30" t="s">
        <v>1</v>
      </c>
      <c r="E6" s="30" t="s">
        <v>2</v>
      </c>
      <c r="F6" s="31" t="s">
        <v>311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</v>
      </c>
      <c r="C8" s="16">
        <v>2407</v>
      </c>
      <c r="D8" s="16">
        <v>264</v>
      </c>
      <c r="E8" s="16">
        <v>52</v>
      </c>
      <c r="F8" s="17">
        <f t="shared" ref="F8:F14" si="0">C8+D8-E8</f>
        <v>2619</v>
      </c>
      <c r="H8" s="40"/>
      <c r="I8" s="40"/>
      <c r="J8" s="40"/>
    </row>
    <row r="9" spans="2:10" ht="15" x14ac:dyDescent="0.2">
      <c r="B9" s="39" t="s">
        <v>4</v>
      </c>
      <c r="C9" s="16">
        <v>2271</v>
      </c>
      <c r="D9" s="16">
        <v>7</v>
      </c>
      <c r="E9" s="16">
        <v>0</v>
      </c>
      <c r="F9" s="17">
        <f t="shared" si="0"/>
        <v>2278</v>
      </c>
      <c r="H9" s="40"/>
      <c r="I9" s="40"/>
      <c r="J9" s="40"/>
    </row>
    <row r="10" spans="2:10" ht="15" x14ac:dyDescent="0.2">
      <c r="B10" s="39" t="s">
        <v>5</v>
      </c>
      <c r="C10" s="16">
        <v>2444</v>
      </c>
      <c r="D10" s="16">
        <v>149</v>
      </c>
      <c r="E10" s="16">
        <v>61</v>
      </c>
      <c r="F10" s="17">
        <f t="shared" si="0"/>
        <v>2532</v>
      </c>
      <c r="H10" s="40"/>
      <c r="I10" s="40"/>
      <c r="J10" s="40"/>
    </row>
    <row r="11" spans="2:10" ht="15" x14ac:dyDescent="0.2">
      <c r="B11" s="39" t="s">
        <v>6</v>
      </c>
      <c r="C11" s="16">
        <v>871</v>
      </c>
      <c r="D11" s="16">
        <v>101</v>
      </c>
      <c r="E11" s="16">
        <v>0</v>
      </c>
      <c r="F11" s="17">
        <f t="shared" si="0"/>
        <v>972</v>
      </c>
      <c r="H11" s="40"/>
      <c r="I11" s="40"/>
      <c r="J11" s="40"/>
    </row>
    <row r="12" spans="2:10" ht="15" x14ac:dyDescent="0.2">
      <c r="B12" s="39" t="s">
        <v>297</v>
      </c>
      <c r="C12" s="16">
        <v>5528</v>
      </c>
      <c r="D12" s="16">
        <v>357</v>
      </c>
      <c r="E12" s="16">
        <v>8</v>
      </c>
      <c r="F12" s="17">
        <f t="shared" si="0"/>
        <v>5877</v>
      </c>
      <c r="H12" s="41"/>
      <c r="I12" s="40"/>
      <c r="J12" s="40"/>
    </row>
    <row r="13" spans="2:10" ht="15" x14ac:dyDescent="0.2">
      <c r="B13" s="39" t="s">
        <v>8</v>
      </c>
      <c r="C13" s="16">
        <v>92</v>
      </c>
      <c r="D13" s="16">
        <v>72</v>
      </c>
      <c r="E13" s="16">
        <v>20</v>
      </c>
      <c r="F13" s="17">
        <f t="shared" si="0"/>
        <v>144</v>
      </c>
      <c r="H13" s="40"/>
      <c r="I13" s="40"/>
      <c r="J13" s="40"/>
    </row>
    <row r="14" spans="2:10" ht="15" x14ac:dyDescent="0.2">
      <c r="B14" s="39" t="s">
        <v>9</v>
      </c>
      <c r="C14" s="16">
        <v>499</v>
      </c>
      <c r="D14" s="16">
        <v>4</v>
      </c>
      <c r="E14" s="16">
        <v>0</v>
      </c>
      <c r="F14" s="17">
        <f t="shared" si="0"/>
        <v>503</v>
      </c>
      <c r="H14" s="40"/>
      <c r="I14" s="40"/>
      <c r="J14" s="40"/>
    </row>
    <row r="15" spans="2:10" ht="15" x14ac:dyDescent="0.2">
      <c r="B15" s="39" t="s">
        <v>263</v>
      </c>
      <c r="C15" s="16">
        <v>3083</v>
      </c>
      <c r="D15" s="16">
        <v>237</v>
      </c>
      <c r="E15" s="16">
        <v>1</v>
      </c>
      <c r="F15" s="17">
        <f>C15+D15-E15</f>
        <v>3319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17195</v>
      </c>
      <c r="D17" s="8">
        <f>SUM(D8:D15)</f>
        <v>1191</v>
      </c>
      <c r="E17" s="8">
        <f>SUM(E8:E15)</f>
        <v>142</v>
      </c>
      <c r="F17" s="45">
        <f>C17+D17-E17</f>
        <v>18244</v>
      </c>
    </row>
    <row r="18" spans="2:6" ht="15.6" customHeight="1" x14ac:dyDescent="0.2">
      <c r="B18" s="160"/>
      <c r="C18" s="161"/>
      <c r="D18" s="161"/>
      <c r="E18" s="161"/>
      <c r="F18" s="161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topLeftCell="B13"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313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314</v>
      </c>
      <c r="D6" s="30" t="s">
        <v>1</v>
      </c>
      <c r="E6" s="30" t="s">
        <v>2</v>
      </c>
      <c r="F6" s="31" t="s">
        <v>315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317</v>
      </c>
      <c r="C8" s="16">
        <v>1290</v>
      </c>
      <c r="D8" s="16">
        <v>156</v>
      </c>
      <c r="E8" s="16">
        <v>325</v>
      </c>
      <c r="F8" s="17">
        <f t="shared" ref="F8:F14" si="0">C8+D8-E8</f>
        <v>1121</v>
      </c>
      <c r="H8" s="40"/>
      <c r="I8" s="40"/>
      <c r="J8" s="40"/>
    </row>
    <row r="9" spans="2:10" ht="15" x14ac:dyDescent="0.2">
      <c r="B9" s="39" t="s">
        <v>4</v>
      </c>
      <c r="C9" s="16">
        <v>2278</v>
      </c>
      <c r="D9" s="16">
        <v>124</v>
      </c>
      <c r="E9" s="16">
        <v>66</v>
      </c>
      <c r="F9" s="17">
        <f t="shared" si="0"/>
        <v>2336</v>
      </c>
      <c r="H9" s="40"/>
      <c r="I9" s="40"/>
      <c r="J9" s="40"/>
    </row>
    <row r="10" spans="2:10" ht="15" x14ac:dyDescent="0.2">
      <c r="B10" s="39" t="s">
        <v>5</v>
      </c>
      <c r="C10" s="16">
        <v>2532</v>
      </c>
      <c r="D10" s="16">
        <v>196</v>
      </c>
      <c r="E10" s="16">
        <v>107</v>
      </c>
      <c r="F10" s="17">
        <f t="shared" si="0"/>
        <v>2621</v>
      </c>
      <c r="H10" s="40"/>
      <c r="I10" s="40"/>
      <c r="J10" s="40"/>
    </row>
    <row r="11" spans="2:10" ht="15" x14ac:dyDescent="0.2">
      <c r="B11" s="39" t="s">
        <v>6</v>
      </c>
      <c r="C11" s="16">
        <v>972</v>
      </c>
      <c r="D11" s="16">
        <v>40</v>
      </c>
      <c r="E11" s="16">
        <v>40</v>
      </c>
      <c r="F11" s="17">
        <f t="shared" si="0"/>
        <v>972</v>
      </c>
      <c r="H11" s="40"/>
      <c r="I11" s="40"/>
      <c r="J11" s="40"/>
    </row>
    <row r="12" spans="2:10" ht="15" x14ac:dyDescent="0.2">
      <c r="B12" s="39" t="s">
        <v>297</v>
      </c>
      <c r="C12" s="16">
        <v>5877</v>
      </c>
      <c r="D12" s="16">
        <v>200</v>
      </c>
      <c r="E12" s="16">
        <v>135</v>
      </c>
      <c r="F12" s="17">
        <f t="shared" si="0"/>
        <v>5942</v>
      </c>
      <c r="H12" s="41"/>
      <c r="I12" s="40"/>
      <c r="J12" s="40"/>
    </row>
    <row r="13" spans="2:10" ht="15" x14ac:dyDescent="0.2">
      <c r="B13" s="39" t="s">
        <v>316</v>
      </c>
      <c r="C13" s="16">
        <v>176</v>
      </c>
      <c r="D13" s="16">
        <v>51</v>
      </c>
      <c r="E13" s="16">
        <v>97</v>
      </c>
      <c r="F13" s="17">
        <f t="shared" si="0"/>
        <v>130</v>
      </c>
      <c r="H13" s="40"/>
      <c r="I13" s="40"/>
      <c r="J13" s="40"/>
    </row>
    <row r="14" spans="2:10" ht="15" x14ac:dyDescent="0.2">
      <c r="B14" s="39" t="s">
        <v>9</v>
      </c>
      <c r="C14" s="16">
        <v>503</v>
      </c>
      <c r="D14" s="16">
        <v>183</v>
      </c>
      <c r="E14" s="16">
        <v>79</v>
      </c>
      <c r="F14" s="17">
        <f t="shared" si="0"/>
        <v>607</v>
      </c>
      <c r="H14" s="40"/>
      <c r="I14" s="40"/>
      <c r="J14" s="40"/>
    </row>
    <row r="15" spans="2:10" ht="15" x14ac:dyDescent="0.2">
      <c r="B15" s="39" t="s">
        <v>263</v>
      </c>
      <c r="C15" s="16">
        <v>3319</v>
      </c>
      <c r="D15" s="16">
        <v>180</v>
      </c>
      <c r="E15" s="16">
        <v>373</v>
      </c>
      <c r="F15" s="17">
        <f>C15+D15-E15</f>
        <v>3126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16947</v>
      </c>
      <c r="D17" s="8">
        <f>SUM(D8:D15)</f>
        <v>1130</v>
      </c>
      <c r="E17" s="8">
        <f>SUM(E8:E15)</f>
        <v>1222</v>
      </c>
      <c r="F17" s="45">
        <f>C17+D17-E17</f>
        <v>16855</v>
      </c>
    </row>
    <row r="18" spans="2:6" ht="46.9" customHeight="1" x14ac:dyDescent="0.2">
      <c r="B18" s="160" t="s">
        <v>318</v>
      </c>
      <c r="C18" s="161"/>
      <c r="D18" s="161"/>
      <c r="E18" s="161"/>
      <c r="F18" s="161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topLeftCell="B1" zoomScaleNormal="100" workbookViewId="0">
      <selection activeCell="B8" sqref="B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319</v>
      </c>
      <c r="C4" s="150"/>
      <c r="D4" s="150"/>
      <c r="E4" s="150"/>
      <c r="F4" s="151"/>
    </row>
    <row r="5" spans="2:10" ht="12.6" customHeight="1" thickBot="1" x14ac:dyDescent="0.25"/>
    <row r="6" spans="2:10" ht="21" customHeight="1" x14ac:dyDescent="0.2">
      <c r="B6" s="29" t="s">
        <v>0</v>
      </c>
      <c r="C6" s="30" t="s">
        <v>320</v>
      </c>
      <c r="D6" s="30" t="s">
        <v>1</v>
      </c>
      <c r="E6" s="30" t="s">
        <v>2</v>
      </c>
      <c r="F6" s="31" t="s">
        <v>321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231</v>
      </c>
      <c r="C8" s="16">
        <v>1121</v>
      </c>
      <c r="D8" s="16">
        <v>86</v>
      </c>
      <c r="E8" s="16">
        <v>181</v>
      </c>
      <c r="F8" s="17">
        <f t="shared" ref="F8:F14" si="0">C8+D8-E8</f>
        <v>1026</v>
      </c>
      <c r="H8" s="40"/>
      <c r="I8" s="40"/>
      <c r="J8" s="40"/>
    </row>
    <row r="9" spans="2:10" ht="15" x14ac:dyDescent="0.2">
      <c r="B9" s="39" t="s">
        <v>4</v>
      </c>
      <c r="C9" s="16">
        <v>2336</v>
      </c>
      <c r="D9" s="16">
        <v>7</v>
      </c>
      <c r="E9" s="16">
        <v>30</v>
      </c>
      <c r="F9" s="17">
        <f t="shared" si="0"/>
        <v>2313</v>
      </c>
      <c r="H9" s="40"/>
      <c r="I9" s="40"/>
      <c r="J9" s="40"/>
    </row>
    <row r="10" spans="2:10" ht="15" x14ac:dyDescent="0.2">
      <c r="B10" s="39" t="s">
        <v>5</v>
      </c>
      <c r="C10" s="16">
        <v>2621</v>
      </c>
      <c r="D10" s="16">
        <v>232</v>
      </c>
      <c r="E10" s="16">
        <v>178</v>
      </c>
      <c r="F10" s="17">
        <f t="shared" si="0"/>
        <v>2675</v>
      </c>
      <c r="H10" s="40"/>
      <c r="I10" s="40"/>
      <c r="J10" s="40"/>
    </row>
    <row r="11" spans="2:10" ht="15" x14ac:dyDescent="0.2">
      <c r="B11" s="39" t="s">
        <v>6</v>
      </c>
      <c r="C11" s="16">
        <v>972</v>
      </c>
      <c r="D11" s="16">
        <v>160</v>
      </c>
      <c r="E11" s="16">
        <v>94</v>
      </c>
      <c r="F11" s="17">
        <f t="shared" si="0"/>
        <v>1038</v>
      </c>
      <c r="H11" s="40"/>
      <c r="I11" s="40"/>
      <c r="J11" s="40"/>
    </row>
    <row r="12" spans="2:10" ht="15" x14ac:dyDescent="0.2">
      <c r="B12" s="39" t="s">
        <v>297</v>
      </c>
      <c r="C12" s="16">
        <v>5942</v>
      </c>
      <c r="D12" s="16">
        <v>185</v>
      </c>
      <c r="E12" s="16">
        <v>68</v>
      </c>
      <c r="F12" s="17">
        <f t="shared" si="0"/>
        <v>6059</v>
      </c>
      <c r="H12" s="41"/>
      <c r="I12" s="40"/>
      <c r="J12" s="40"/>
    </row>
    <row r="13" spans="2:10" ht="15" x14ac:dyDescent="0.2">
      <c r="B13" s="39" t="s">
        <v>234</v>
      </c>
      <c r="C13" s="16">
        <v>130</v>
      </c>
      <c r="D13" s="16">
        <v>197</v>
      </c>
      <c r="E13" s="16">
        <v>161</v>
      </c>
      <c r="F13" s="17">
        <f t="shared" si="0"/>
        <v>166</v>
      </c>
      <c r="H13" s="40"/>
      <c r="I13" s="40"/>
      <c r="J13" s="40"/>
    </row>
    <row r="14" spans="2:10" ht="15" x14ac:dyDescent="0.2">
      <c r="B14" s="39" t="s">
        <v>9</v>
      </c>
      <c r="C14" s="16">
        <v>607</v>
      </c>
      <c r="D14" s="16">
        <v>297</v>
      </c>
      <c r="E14" s="16">
        <v>157</v>
      </c>
      <c r="F14" s="17">
        <f t="shared" si="0"/>
        <v>747</v>
      </c>
      <c r="H14" s="40"/>
      <c r="I14" s="40"/>
      <c r="J14" s="40"/>
    </row>
    <row r="15" spans="2:10" ht="15" x14ac:dyDescent="0.2">
      <c r="B15" s="39" t="s">
        <v>263</v>
      </c>
      <c r="C15" s="16">
        <v>3126</v>
      </c>
      <c r="D15" s="16">
        <v>310</v>
      </c>
      <c r="E15" s="16">
        <v>336</v>
      </c>
      <c r="F15" s="17">
        <f>C15+D15-E15</f>
        <v>3100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16855</v>
      </c>
      <c r="D17" s="8">
        <f>SUM(D8:D15)</f>
        <v>1474</v>
      </c>
      <c r="E17" s="8">
        <f>SUM(E8:E15)</f>
        <v>1205</v>
      </c>
      <c r="F17" s="45">
        <f>C17+D17-E17</f>
        <v>17124</v>
      </c>
    </row>
    <row r="18" spans="2:6" ht="15.6" customHeight="1" x14ac:dyDescent="0.2"/>
    <row r="19" spans="2:6" ht="19.899999999999999" customHeight="1" x14ac:dyDescent="0.2">
      <c r="B19" t="s">
        <v>16</v>
      </c>
    </row>
    <row r="44" ht="35.450000000000003" customHeight="1" x14ac:dyDescent="0.2"/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topLeftCell="B1" zoomScaleNormal="100" workbookViewId="0">
      <selection activeCell="K23" sqref="K2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322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323</v>
      </c>
      <c r="D6" s="30" t="s">
        <v>1</v>
      </c>
      <c r="E6" s="30" t="s">
        <v>2</v>
      </c>
      <c r="F6" s="31" t="s">
        <v>324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317</v>
      </c>
      <c r="C8" s="16">
        <v>870</v>
      </c>
      <c r="D8" s="16">
        <v>81</v>
      </c>
      <c r="E8" s="16">
        <v>40</v>
      </c>
      <c r="F8" s="17">
        <f t="shared" ref="F8:F14" si="0">C8+D8-E8</f>
        <v>911</v>
      </c>
      <c r="H8" s="40"/>
      <c r="I8" s="40"/>
      <c r="J8" s="40"/>
    </row>
    <row r="9" spans="2:10" ht="15" x14ac:dyDescent="0.2">
      <c r="B9" s="39" t="s">
        <v>4</v>
      </c>
      <c r="C9" s="16">
        <v>2313</v>
      </c>
      <c r="D9" s="16">
        <v>169</v>
      </c>
      <c r="E9" s="16">
        <v>24</v>
      </c>
      <c r="F9" s="17">
        <f t="shared" si="0"/>
        <v>2458</v>
      </c>
      <c r="H9" s="40"/>
      <c r="I9" s="40"/>
      <c r="J9" s="40"/>
    </row>
    <row r="10" spans="2:10" ht="15" x14ac:dyDescent="0.2">
      <c r="B10" s="39" t="s">
        <v>5</v>
      </c>
      <c r="C10" s="16">
        <v>2675</v>
      </c>
      <c r="D10" s="16">
        <v>29</v>
      </c>
      <c r="E10" s="16">
        <v>18</v>
      </c>
      <c r="F10" s="17">
        <f t="shared" si="0"/>
        <v>2686</v>
      </c>
      <c r="H10" s="40"/>
      <c r="I10" s="40"/>
      <c r="J10" s="40"/>
    </row>
    <row r="11" spans="2:10" ht="15" x14ac:dyDescent="0.2">
      <c r="B11" s="39" t="s">
        <v>6</v>
      </c>
      <c r="C11" s="16">
        <v>1038</v>
      </c>
      <c r="D11" s="16">
        <v>111</v>
      </c>
      <c r="E11" s="16">
        <v>73</v>
      </c>
      <c r="F11" s="17">
        <f t="shared" si="0"/>
        <v>1076</v>
      </c>
      <c r="H11" s="40"/>
      <c r="I11" s="40"/>
      <c r="J11" s="40"/>
    </row>
    <row r="12" spans="2:10" ht="15" x14ac:dyDescent="0.2">
      <c r="B12" s="39" t="s">
        <v>297</v>
      </c>
      <c r="C12" s="16">
        <v>6059</v>
      </c>
      <c r="D12" s="16">
        <v>166</v>
      </c>
      <c r="E12" s="16">
        <v>102</v>
      </c>
      <c r="F12" s="17">
        <f t="shared" si="0"/>
        <v>6123</v>
      </c>
      <c r="H12" s="41"/>
      <c r="I12" s="40"/>
      <c r="J12" s="40"/>
    </row>
    <row r="13" spans="2:10" ht="15" x14ac:dyDescent="0.2">
      <c r="B13" s="39" t="s">
        <v>234</v>
      </c>
      <c r="C13" s="16">
        <v>166</v>
      </c>
      <c r="D13" s="16">
        <v>109</v>
      </c>
      <c r="E13" s="16">
        <v>66</v>
      </c>
      <c r="F13" s="17">
        <f t="shared" si="0"/>
        <v>209</v>
      </c>
      <c r="H13" s="40"/>
      <c r="I13" s="40"/>
      <c r="J13" s="40"/>
    </row>
    <row r="14" spans="2:10" ht="15" x14ac:dyDescent="0.2">
      <c r="B14" s="39" t="s">
        <v>9</v>
      </c>
      <c r="C14" s="16">
        <v>747</v>
      </c>
      <c r="D14" s="16">
        <v>392</v>
      </c>
      <c r="E14" s="16">
        <v>143</v>
      </c>
      <c r="F14" s="17">
        <f t="shared" si="0"/>
        <v>996</v>
      </c>
      <c r="H14" s="40"/>
      <c r="I14" s="40"/>
      <c r="J14" s="40"/>
    </row>
    <row r="15" spans="2:10" ht="15" x14ac:dyDescent="0.2">
      <c r="B15" s="39" t="s">
        <v>263</v>
      </c>
      <c r="C15" s="16">
        <v>3100</v>
      </c>
      <c r="D15" s="16">
        <v>97</v>
      </c>
      <c r="E15" s="16">
        <v>299</v>
      </c>
      <c r="F15" s="17">
        <f>C15+D15-E15</f>
        <v>2898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16968</v>
      </c>
      <c r="D17" s="8">
        <f>SUM(D8:D15)</f>
        <v>1154</v>
      </c>
      <c r="E17" s="8">
        <f>SUM(E8:E15)</f>
        <v>765</v>
      </c>
      <c r="F17" s="45">
        <f>C17+D17-E17</f>
        <v>17357</v>
      </c>
    </row>
    <row r="18" spans="2:6" ht="32.450000000000003" customHeight="1" x14ac:dyDescent="0.2">
      <c r="B18" s="162" t="s">
        <v>325</v>
      </c>
      <c r="C18" s="163"/>
      <c r="D18" s="163"/>
      <c r="E18" s="163"/>
      <c r="F18" s="163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topLeftCell="B1"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326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327</v>
      </c>
      <c r="D6" s="30" t="s">
        <v>1</v>
      </c>
      <c r="E6" s="30" t="s">
        <v>2</v>
      </c>
      <c r="F6" s="31" t="s">
        <v>328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317</v>
      </c>
      <c r="C8" s="16">
        <v>471</v>
      </c>
      <c r="D8" s="16">
        <v>195</v>
      </c>
      <c r="E8" s="16">
        <v>46</v>
      </c>
      <c r="F8" s="17">
        <f t="shared" ref="F8:F14" si="0">C8+D8-E8</f>
        <v>620</v>
      </c>
      <c r="H8" s="40"/>
      <c r="I8" s="40"/>
      <c r="J8" s="40"/>
    </row>
    <row r="9" spans="2:10" ht="15" x14ac:dyDescent="0.2">
      <c r="B9" s="39" t="s">
        <v>4</v>
      </c>
      <c r="C9" s="16">
        <v>2458</v>
      </c>
      <c r="D9" s="16">
        <v>50</v>
      </c>
      <c r="E9" s="16">
        <v>77</v>
      </c>
      <c r="F9" s="17">
        <f t="shared" si="0"/>
        <v>2431</v>
      </c>
      <c r="H9" s="40"/>
      <c r="I9" s="40"/>
      <c r="J9" s="40"/>
    </row>
    <row r="10" spans="2:10" ht="15" x14ac:dyDescent="0.2">
      <c r="B10" s="39" t="s">
        <v>5</v>
      </c>
      <c r="C10" s="16">
        <v>2686</v>
      </c>
      <c r="D10" s="16">
        <v>42</v>
      </c>
      <c r="E10" s="16">
        <v>24</v>
      </c>
      <c r="F10" s="17">
        <f t="shared" si="0"/>
        <v>2704</v>
      </c>
      <c r="H10" s="40"/>
      <c r="I10" s="40"/>
      <c r="J10" s="40"/>
    </row>
    <row r="11" spans="2:10" ht="15" x14ac:dyDescent="0.2">
      <c r="B11" s="39" t="s">
        <v>6</v>
      </c>
      <c r="C11" s="16">
        <v>1076</v>
      </c>
      <c r="D11" s="16">
        <v>152</v>
      </c>
      <c r="E11" s="16">
        <v>111</v>
      </c>
      <c r="F11" s="17">
        <f t="shared" si="0"/>
        <v>1117</v>
      </c>
      <c r="H11" s="40"/>
      <c r="I11" s="40"/>
      <c r="J11" s="40"/>
    </row>
    <row r="12" spans="2:10" ht="15" x14ac:dyDescent="0.2">
      <c r="B12" s="39" t="s">
        <v>297</v>
      </c>
      <c r="C12" s="16">
        <v>6123</v>
      </c>
      <c r="D12" s="16">
        <v>129</v>
      </c>
      <c r="E12" s="16">
        <v>75</v>
      </c>
      <c r="F12" s="17">
        <f t="shared" si="0"/>
        <v>6177</v>
      </c>
      <c r="H12" s="41"/>
      <c r="I12" s="40"/>
      <c r="J12" s="40"/>
    </row>
    <row r="13" spans="2:10" ht="15" x14ac:dyDescent="0.2">
      <c r="B13" s="39" t="s">
        <v>234</v>
      </c>
      <c r="C13" s="16">
        <v>209</v>
      </c>
      <c r="D13" s="16">
        <v>103</v>
      </c>
      <c r="E13" s="16">
        <v>82</v>
      </c>
      <c r="F13" s="17">
        <f t="shared" si="0"/>
        <v>230</v>
      </c>
      <c r="H13" s="40"/>
      <c r="I13" s="40"/>
      <c r="J13" s="40"/>
    </row>
    <row r="14" spans="2:10" ht="15" x14ac:dyDescent="0.2">
      <c r="B14" s="39" t="s">
        <v>9</v>
      </c>
      <c r="C14" s="16">
        <v>996</v>
      </c>
      <c r="D14" s="16">
        <v>176</v>
      </c>
      <c r="E14" s="16">
        <v>98</v>
      </c>
      <c r="F14" s="17">
        <f t="shared" si="0"/>
        <v>1074</v>
      </c>
      <c r="H14" s="40"/>
      <c r="I14" s="40"/>
      <c r="J14" s="40"/>
    </row>
    <row r="15" spans="2:10" ht="15" x14ac:dyDescent="0.2">
      <c r="B15" s="39" t="s">
        <v>263</v>
      </c>
      <c r="C15" s="16">
        <v>2898</v>
      </c>
      <c r="D15" s="16">
        <v>177</v>
      </c>
      <c r="E15" s="16">
        <v>151</v>
      </c>
      <c r="F15" s="17">
        <f>C15+D15-E15</f>
        <v>2924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16917</v>
      </c>
      <c r="D17" s="8">
        <f>SUM(D8:D15)</f>
        <v>1024</v>
      </c>
      <c r="E17" s="8">
        <f>SUM(E8:E15)</f>
        <v>664</v>
      </c>
      <c r="F17" s="45">
        <f>C17+D17-E17</f>
        <v>17277</v>
      </c>
    </row>
    <row r="18" spans="2:6" ht="32.450000000000003" customHeight="1" x14ac:dyDescent="0.2">
      <c r="B18" s="162" t="s">
        <v>329</v>
      </c>
      <c r="C18" s="163"/>
      <c r="D18" s="163"/>
      <c r="E18" s="163"/>
      <c r="F18" s="163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topLeftCell="B1" zoomScaleNormal="100" workbookViewId="0">
      <selection activeCell="G21" sqref="G21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330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331</v>
      </c>
      <c r="D6" s="30" t="s">
        <v>1</v>
      </c>
      <c r="E6" s="30" t="s">
        <v>2</v>
      </c>
      <c r="F6" s="31" t="s">
        <v>332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231</v>
      </c>
      <c r="C8" s="16">
        <v>620</v>
      </c>
      <c r="D8" s="16">
        <v>229</v>
      </c>
      <c r="E8" s="16">
        <v>85</v>
      </c>
      <c r="F8" s="17">
        <f t="shared" ref="F8:F14" si="0">C8+D8-E8</f>
        <v>764</v>
      </c>
      <c r="H8" s="40"/>
      <c r="I8" s="40"/>
      <c r="J8" s="40"/>
    </row>
    <row r="9" spans="2:10" ht="15" x14ac:dyDescent="0.2">
      <c r="B9" s="39" t="s">
        <v>4</v>
      </c>
      <c r="C9" s="16">
        <v>2431</v>
      </c>
      <c r="D9" s="16">
        <v>77</v>
      </c>
      <c r="E9" s="16">
        <v>68</v>
      </c>
      <c r="F9" s="17">
        <f t="shared" si="0"/>
        <v>2440</v>
      </c>
      <c r="H9" s="40"/>
      <c r="I9" s="40"/>
      <c r="J9" s="40"/>
    </row>
    <row r="10" spans="2:10" ht="15" x14ac:dyDescent="0.2">
      <c r="B10" s="39" t="s">
        <v>333</v>
      </c>
      <c r="C10" s="16">
        <v>2717</v>
      </c>
      <c r="D10" s="16">
        <v>468</v>
      </c>
      <c r="E10" s="16">
        <v>188</v>
      </c>
      <c r="F10" s="17">
        <f t="shared" si="0"/>
        <v>2997</v>
      </c>
      <c r="H10" s="40"/>
      <c r="I10" s="40"/>
      <c r="J10" s="40"/>
    </row>
    <row r="11" spans="2:10" ht="15" x14ac:dyDescent="0.2">
      <c r="B11" s="39" t="s">
        <v>6</v>
      </c>
      <c r="C11" s="16">
        <v>1117</v>
      </c>
      <c r="D11" s="16">
        <v>126</v>
      </c>
      <c r="E11" s="16">
        <v>94</v>
      </c>
      <c r="F11" s="17">
        <f t="shared" si="0"/>
        <v>1149</v>
      </c>
      <c r="H11" s="40"/>
      <c r="I11" s="40"/>
      <c r="J11" s="40"/>
    </row>
    <row r="12" spans="2:10" ht="15" x14ac:dyDescent="0.2">
      <c r="B12" s="39" t="s">
        <v>297</v>
      </c>
      <c r="C12" s="16">
        <v>6177</v>
      </c>
      <c r="D12" s="16">
        <v>353</v>
      </c>
      <c r="E12" s="16">
        <v>122</v>
      </c>
      <c r="F12" s="17">
        <f t="shared" si="0"/>
        <v>6408</v>
      </c>
      <c r="H12" s="41"/>
      <c r="I12" s="40"/>
      <c r="J12" s="40"/>
    </row>
    <row r="13" spans="2:10" ht="15" x14ac:dyDescent="0.2">
      <c r="B13" s="39" t="s">
        <v>234</v>
      </c>
      <c r="C13" s="16">
        <v>230</v>
      </c>
      <c r="D13" s="16">
        <v>143</v>
      </c>
      <c r="E13" s="16">
        <v>126</v>
      </c>
      <c r="F13" s="17">
        <f t="shared" si="0"/>
        <v>247</v>
      </c>
      <c r="H13" s="40"/>
      <c r="I13" s="40"/>
      <c r="J13" s="40"/>
    </row>
    <row r="14" spans="2:10" ht="15" x14ac:dyDescent="0.2">
      <c r="B14" s="39" t="s">
        <v>9</v>
      </c>
      <c r="C14" s="16">
        <v>1074</v>
      </c>
      <c r="D14" s="16">
        <v>437</v>
      </c>
      <c r="E14" s="16">
        <v>1021</v>
      </c>
      <c r="F14" s="17">
        <f t="shared" si="0"/>
        <v>490</v>
      </c>
      <c r="H14" s="40"/>
      <c r="I14" s="40"/>
      <c r="J14" s="40"/>
    </row>
    <row r="15" spans="2:10" ht="15" x14ac:dyDescent="0.2">
      <c r="B15" s="39" t="s">
        <v>263</v>
      </c>
      <c r="C15" s="16">
        <v>2924</v>
      </c>
      <c r="D15" s="16">
        <v>104</v>
      </c>
      <c r="E15" s="16">
        <v>274</v>
      </c>
      <c r="F15" s="17">
        <f>C15+D15-E15</f>
        <v>2754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17290</v>
      </c>
      <c r="D17" s="8">
        <f>SUM(D8:D15)</f>
        <v>1937</v>
      </c>
      <c r="E17" s="8">
        <f>SUM(E8:E15)</f>
        <v>1978</v>
      </c>
      <c r="F17" s="45">
        <f>C17+D17-E17</f>
        <v>17249</v>
      </c>
    </row>
    <row r="18" spans="2:6" ht="32.450000000000003" customHeight="1" x14ac:dyDescent="0.2">
      <c r="B18" s="162" t="s">
        <v>334</v>
      </c>
      <c r="C18" s="163"/>
      <c r="D18" s="163"/>
      <c r="E18" s="163"/>
      <c r="F18" s="163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"/>
  <sheetViews>
    <sheetView topLeftCell="B1" zoomScaleNormal="100" workbookViewId="0">
      <selection activeCell="F13" sqref="F1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  <col min="7" max="7" width="43.140625" customWidth="1"/>
  </cols>
  <sheetData>
    <row r="1" spans="2:11" ht="13.5" thickBot="1" x14ac:dyDescent="0.25"/>
    <row r="2" spans="2:11" ht="15" x14ac:dyDescent="0.2">
      <c r="B2" s="143" t="s">
        <v>13</v>
      </c>
      <c r="C2" s="144"/>
      <c r="D2" s="144"/>
      <c r="E2" s="144"/>
      <c r="F2" s="145"/>
    </row>
    <row r="3" spans="2:11" ht="15" x14ac:dyDescent="0.2">
      <c r="B3" s="146" t="s">
        <v>14</v>
      </c>
      <c r="C3" s="147"/>
      <c r="D3" s="147"/>
      <c r="E3" s="147"/>
      <c r="F3" s="148"/>
    </row>
    <row r="4" spans="2:11" ht="15.75" thickBot="1" x14ac:dyDescent="0.25">
      <c r="B4" s="149" t="s">
        <v>335</v>
      </c>
      <c r="C4" s="150"/>
      <c r="D4" s="150"/>
      <c r="E4" s="150"/>
      <c r="F4" s="151"/>
    </row>
    <row r="5" spans="2:11" ht="8.25" customHeight="1" thickBot="1" x14ac:dyDescent="0.25"/>
    <row r="6" spans="2:11" ht="21" customHeight="1" x14ac:dyDescent="0.2">
      <c r="B6" s="29" t="s">
        <v>0</v>
      </c>
      <c r="C6" s="30" t="s">
        <v>310</v>
      </c>
      <c r="D6" s="30" t="s">
        <v>1</v>
      </c>
      <c r="E6" s="30" t="s">
        <v>2</v>
      </c>
      <c r="F6" s="31" t="s">
        <v>332</v>
      </c>
    </row>
    <row r="7" spans="2:11" ht="15" x14ac:dyDescent="0.2">
      <c r="B7" s="2"/>
      <c r="C7" s="28"/>
      <c r="D7" s="28"/>
      <c r="E7" s="28"/>
      <c r="F7" s="32"/>
    </row>
    <row r="8" spans="2:11" ht="15" x14ac:dyDescent="0.2">
      <c r="B8" s="39" t="s">
        <v>317</v>
      </c>
      <c r="C8" s="16">
        <v>482</v>
      </c>
      <c r="D8" s="16">
        <v>1011</v>
      </c>
      <c r="E8" s="16">
        <v>729</v>
      </c>
      <c r="F8" s="17">
        <f>C8+D8-E8</f>
        <v>764</v>
      </c>
      <c r="G8" s="49"/>
      <c r="H8" s="40"/>
      <c r="I8" s="40"/>
      <c r="J8" s="40"/>
    </row>
    <row r="9" spans="2:11" ht="15" x14ac:dyDescent="0.2">
      <c r="B9" s="39" t="s">
        <v>4</v>
      </c>
      <c r="C9" s="16">
        <v>2271</v>
      </c>
      <c r="D9" s="16">
        <v>434</v>
      </c>
      <c r="E9" s="16">
        <v>265</v>
      </c>
      <c r="F9" s="17">
        <v>2440</v>
      </c>
      <c r="G9" s="49"/>
      <c r="H9" s="40"/>
      <c r="I9" s="40"/>
      <c r="J9" s="40"/>
    </row>
    <row r="10" spans="2:11" ht="15" x14ac:dyDescent="0.2">
      <c r="B10" s="39" t="s">
        <v>336</v>
      </c>
      <c r="C10" s="16">
        <v>2457</v>
      </c>
      <c r="D10" s="16">
        <v>1116</v>
      </c>
      <c r="E10" s="16">
        <v>576</v>
      </c>
      <c r="F10" s="17">
        <f t="shared" ref="F10:F15" si="0">C10+D10-E10</f>
        <v>2997</v>
      </c>
      <c r="G10" s="46"/>
      <c r="H10" s="48"/>
      <c r="I10" s="47"/>
      <c r="J10" s="47"/>
      <c r="K10" s="46"/>
    </row>
    <row r="11" spans="2:11" ht="15" x14ac:dyDescent="0.2">
      <c r="B11" s="39" t="s">
        <v>6</v>
      </c>
      <c r="C11" s="16">
        <v>871</v>
      </c>
      <c r="D11" s="16">
        <v>690</v>
      </c>
      <c r="E11" s="16">
        <v>412</v>
      </c>
      <c r="F11" s="17">
        <f t="shared" si="0"/>
        <v>1149</v>
      </c>
      <c r="H11" s="40"/>
      <c r="I11" s="40"/>
      <c r="J11" s="40"/>
    </row>
    <row r="12" spans="2:11" ht="15" x14ac:dyDescent="0.2">
      <c r="B12" s="39" t="s">
        <v>297</v>
      </c>
      <c r="C12" s="16">
        <v>5528</v>
      </c>
      <c r="D12" s="16">
        <v>1390</v>
      </c>
      <c r="E12" s="16">
        <v>510</v>
      </c>
      <c r="F12" s="17">
        <f t="shared" si="0"/>
        <v>6408</v>
      </c>
      <c r="H12" s="41"/>
      <c r="I12" s="40"/>
      <c r="J12" s="40"/>
    </row>
    <row r="13" spans="2:11" ht="15" x14ac:dyDescent="0.2">
      <c r="B13" s="39" t="s">
        <v>337</v>
      </c>
      <c r="C13" s="16">
        <v>124</v>
      </c>
      <c r="D13" s="16">
        <v>675</v>
      </c>
      <c r="E13" s="16">
        <v>552</v>
      </c>
      <c r="F13" s="17">
        <f t="shared" si="0"/>
        <v>247</v>
      </c>
      <c r="G13" s="49"/>
      <c r="H13" s="40"/>
      <c r="I13" s="40"/>
      <c r="J13" s="40"/>
    </row>
    <row r="14" spans="2:11" ht="15" x14ac:dyDescent="0.2">
      <c r="B14" s="39" t="s">
        <v>9</v>
      </c>
      <c r="C14" s="16">
        <v>499</v>
      </c>
      <c r="D14" s="16">
        <v>1489</v>
      </c>
      <c r="E14" s="16">
        <v>1498</v>
      </c>
      <c r="F14" s="17">
        <f t="shared" si="0"/>
        <v>490</v>
      </c>
      <c r="H14" s="40"/>
      <c r="I14" s="40"/>
      <c r="J14" s="40"/>
    </row>
    <row r="15" spans="2:11" ht="15" x14ac:dyDescent="0.2">
      <c r="B15" s="39" t="s">
        <v>263</v>
      </c>
      <c r="C15" s="16">
        <v>3083</v>
      </c>
      <c r="D15" s="16">
        <v>1105</v>
      </c>
      <c r="E15" s="16">
        <v>1434</v>
      </c>
      <c r="F15" s="17">
        <f t="shared" si="0"/>
        <v>2754</v>
      </c>
      <c r="G15" s="50"/>
      <c r="H15" s="40"/>
      <c r="I15" s="40"/>
      <c r="J15" s="40"/>
    </row>
    <row r="16" spans="2:11" ht="15.75" thickBot="1" x14ac:dyDescent="0.25">
      <c r="B16" s="10"/>
      <c r="C16" s="11"/>
      <c r="D16" s="44"/>
      <c r="E16" s="11"/>
      <c r="F16" s="43"/>
    </row>
    <row r="17" spans="2:7" ht="15.75" thickBot="1" x14ac:dyDescent="0.25">
      <c r="B17" s="13" t="s">
        <v>11</v>
      </c>
      <c r="C17" s="8">
        <f>SUM(C8:C15)</f>
        <v>15315</v>
      </c>
      <c r="D17" s="8">
        <f>SUM(D8:D15)</f>
        <v>7910</v>
      </c>
      <c r="E17" s="8">
        <f>SUM(E8:E15)</f>
        <v>5976</v>
      </c>
      <c r="F17" s="45">
        <f>C17+D17-E17</f>
        <v>17249</v>
      </c>
      <c r="G17" s="53"/>
    </row>
    <row r="18" spans="2:7" ht="71.45" customHeight="1" x14ac:dyDescent="0.2">
      <c r="B18" s="160" t="s">
        <v>338</v>
      </c>
      <c r="C18" s="161"/>
      <c r="D18" s="161"/>
      <c r="E18" s="161"/>
      <c r="F18" s="161"/>
    </row>
    <row r="19" spans="2:7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topLeftCell="B1"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339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342</v>
      </c>
      <c r="D6" s="30" t="s">
        <v>1</v>
      </c>
      <c r="E6" s="30" t="s">
        <v>2</v>
      </c>
      <c r="F6" s="31" t="s">
        <v>343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317</v>
      </c>
      <c r="C8" s="16">
        <v>906</v>
      </c>
      <c r="D8" s="16">
        <v>191</v>
      </c>
      <c r="E8" s="16">
        <v>251</v>
      </c>
      <c r="F8" s="17">
        <f t="shared" ref="F8:F14" si="0">C8+D8-E8</f>
        <v>846</v>
      </c>
      <c r="H8" s="40"/>
      <c r="I8" s="40"/>
      <c r="J8" s="40"/>
    </row>
    <row r="9" spans="2:10" ht="15" x14ac:dyDescent="0.2">
      <c r="B9" s="39" t="s">
        <v>4</v>
      </c>
      <c r="C9" s="16">
        <v>2440</v>
      </c>
      <c r="D9" s="16">
        <v>51</v>
      </c>
      <c r="E9" s="16">
        <v>48</v>
      </c>
      <c r="F9" s="17">
        <f t="shared" si="0"/>
        <v>2443</v>
      </c>
      <c r="H9" s="40"/>
      <c r="I9" s="40"/>
      <c r="J9" s="40"/>
    </row>
    <row r="10" spans="2:10" ht="15" x14ac:dyDescent="0.2">
      <c r="B10" s="39" t="s">
        <v>341</v>
      </c>
      <c r="C10" s="16">
        <v>2997</v>
      </c>
      <c r="D10" s="16">
        <v>278</v>
      </c>
      <c r="E10" s="16">
        <v>176</v>
      </c>
      <c r="F10" s="17">
        <f t="shared" si="0"/>
        <v>3099</v>
      </c>
      <c r="H10" s="40"/>
      <c r="I10" s="40"/>
      <c r="J10" s="40"/>
    </row>
    <row r="11" spans="2:10" ht="15" x14ac:dyDescent="0.2">
      <c r="B11" s="39" t="s">
        <v>6</v>
      </c>
      <c r="C11" s="16">
        <v>1149</v>
      </c>
      <c r="D11" s="16">
        <v>248</v>
      </c>
      <c r="E11" s="16">
        <v>1</v>
      </c>
      <c r="F11" s="17">
        <f t="shared" si="0"/>
        <v>1396</v>
      </c>
      <c r="H11" s="40"/>
      <c r="I11" s="40"/>
      <c r="J11" s="40"/>
    </row>
    <row r="12" spans="2:10" ht="15" x14ac:dyDescent="0.2">
      <c r="B12" s="39" t="s">
        <v>297</v>
      </c>
      <c r="C12" s="16">
        <v>6408</v>
      </c>
      <c r="D12" s="16">
        <v>247</v>
      </c>
      <c r="E12" s="16">
        <v>114</v>
      </c>
      <c r="F12" s="17">
        <f t="shared" si="0"/>
        <v>6541</v>
      </c>
      <c r="H12" s="41"/>
      <c r="I12" s="40"/>
      <c r="J12" s="40"/>
    </row>
    <row r="13" spans="2:10" ht="15" x14ac:dyDescent="0.2">
      <c r="B13" s="39" t="s">
        <v>234</v>
      </c>
      <c r="C13" s="16">
        <v>247</v>
      </c>
      <c r="D13" s="16">
        <v>178</v>
      </c>
      <c r="E13" s="16">
        <v>206</v>
      </c>
      <c r="F13" s="17">
        <f t="shared" si="0"/>
        <v>219</v>
      </c>
      <c r="H13" s="40"/>
      <c r="I13" s="40"/>
      <c r="J13" s="40"/>
    </row>
    <row r="14" spans="2:10" ht="15" x14ac:dyDescent="0.2">
      <c r="B14" s="39" t="s">
        <v>9</v>
      </c>
      <c r="C14" s="16">
        <v>490</v>
      </c>
      <c r="D14" s="16">
        <v>2</v>
      </c>
      <c r="E14" s="16">
        <v>48</v>
      </c>
      <c r="F14" s="17">
        <f t="shared" si="0"/>
        <v>444</v>
      </c>
      <c r="H14" s="40"/>
      <c r="I14" s="40"/>
      <c r="J14" s="40"/>
    </row>
    <row r="15" spans="2:10" ht="15" x14ac:dyDescent="0.2">
      <c r="B15" s="39" t="s">
        <v>263</v>
      </c>
      <c r="C15" s="16">
        <v>2754</v>
      </c>
      <c r="D15" s="16">
        <v>208</v>
      </c>
      <c r="E15" s="16">
        <v>500</v>
      </c>
      <c r="F15" s="17">
        <f>C15+D15-E15</f>
        <v>2462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17391</v>
      </c>
      <c r="D17" s="8">
        <f>SUM(D8:D15)</f>
        <v>1403</v>
      </c>
      <c r="E17" s="8">
        <f>SUM(E8:E15)</f>
        <v>1344</v>
      </c>
      <c r="F17" s="45">
        <f>C17+D17-E17</f>
        <v>17450</v>
      </c>
    </row>
    <row r="18" spans="2:6" ht="28.15" customHeight="1" x14ac:dyDescent="0.2">
      <c r="B18" s="162" t="s">
        <v>340</v>
      </c>
      <c r="C18" s="163"/>
      <c r="D18" s="163"/>
      <c r="E18" s="163"/>
      <c r="F18" s="163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topLeftCell="B7" zoomScaleNormal="100" workbookViewId="0">
      <selection activeCell="J20" sqref="J20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344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345</v>
      </c>
      <c r="D6" s="30" t="s">
        <v>1</v>
      </c>
      <c r="E6" s="30" t="s">
        <v>2</v>
      </c>
      <c r="F6" s="31" t="s">
        <v>346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317</v>
      </c>
      <c r="C8" s="16">
        <v>809</v>
      </c>
      <c r="D8" s="16">
        <v>334</v>
      </c>
      <c r="E8" s="16">
        <v>124</v>
      </c>
      <c r="F8" s="17">
        <f t="shared" ref="F8:F14" si="0">C8+D8-E8</f>
        <v>1019</v>
      </c>
      <c r="H8" s="40"/>
      <c r="I8" s="40"/>
      <c r="J8" s="40"/>
    </row>
    <row r="9" spans="2:10" ht="15" x14ac:dyDescent="0.2">
      <c r="B9" s="39" t="s">
        <v>4</v>
      </c>
      <c r="C9" s="16">
        <v>2443</v>
      </c>
      <c r="D9" s="16">
        <v>54</v>
      </c>
      <c r="E9" s="16">
        <v>45</v>
      </c>
      <c r="F9" s="17">
        <f t="shared" si="0"/>
        <v>2452</v>
      </c>
      <c r="H9" s="40"/>
      <c r="I9" s="40"/>
      <c r="J9" s="40"/>
    </row>
    <row r="10" spans="2:10" ht="15" x14ac:dyDescent="0.2">
      <c r="B10" s="39" t="s">
        <v>341</v>
      </c>
      <c r="C10" s="16">
        <v>3099</v>
      </c>
      <c r="D10" s="16">
        <v>260</v>
      </c>
      <c r="E10" s="16">
        <v>184</v>
      </c>
      <c r="F10" s="17">
        <f t="shared" si="0"/>
        <v>3175</v>
      </c>
      <c r="H10" s="40"/>
      <c r="I10" s="40"/>
      <c r="J10" s="40"/>
    </row>
    <row r="11" spans="2:10" ht="15" x14ac:dyDescent="0.2">
      <c r="B11" s="39" t="s">
        <v>6</v>
      </c>
      <c r="C11" s="16">
        <v>1396</v>
      </c>
      <c r="D11" s="16">
        <v>142</v>
      </c>
      <c r="E11" s="16">
        <v>177</v>
      </c>
      <c r="F11" s="17">
        <f t="shared" si="0"/>
        <v>1361</v>
      </c>
      <c r="H11" s="40"/>
      <c r="I11" s="40"/>
      <c r="J11" s="40"/>
    </row>
    <row r="12" spans="2:10" ht="15" x14ac:dyDescent="0.2">
      <c r="B12" s="39" t="s">
        <v>297</v>
      </c>
      <c r="C12" s="16">
        <v>6541</v>
      </c>
      <c r="D12" s="16">
        <v>207</v>
      </c>
      <c r="E12" s="16">
        <v>181</v>
      </c>
      <c r="F12" s="17">
        <f t="shared" si="0"/>
        <v>6567</v>
      </c>
      <c r="H12" s="41"/>
      <c r="I12" s="40"/>
      <c r="J12" s="40"/>
    </row>
    <row r="13" spans="2:10" ht="15" x14ac:dyDescent="0.2">
      <c r="B13" s="39" t="s">
        <v>234</v>
      </c>
      <c r="C13" s="16">
        <v>219</v>
      </c>
      <c r="D13" s="16">
        <v>138</v>
      </c>
      <c r="E13" s="16">
        <v>97</v>
      </c>
      <c r="F13" s="17">
        <f t="shared" si="0"/>
        <v>260</v>
      </c>
      <c r="H13" s="40"/>
      <c r="I13" s="40"/>
      <c r="J13" s="40"/>
    </row>
    <row r="14" spans="2:10" ht="15" x14ac:dyDescent="0.2">
      <c r="B14" s="39" t="s">
        <v>9</v>
      </c>
      <c r="C14" s="16">
        <v>444</v>
      </c>
      <c r="D14" s="16">
        <v>289</v>
      </c>
      <c r="E14" s="16">
        <v>67</v>
      </c>
      <c r="F14" s="17">
        <f t="shared" si="0"/>
        <v>666</v>
      </c>
      <c r="H14" s="40"/>
      <c r="I14" s="40"/>
      <c r="J14" s="40"/>
    </row>
    <row r="15" spans="2:10" ht="15" x14ac:dyDescent="0.2">
      <c r="B15" s="39" t="s">
        <v>348</v>
      </c>
      <c r="C15" s="16">
        <v>2615</v>
      </c>
      <c r="D15" s="16">
        <v>134</v>
      </c>
      <c r="E15" s="16">
        <v>372</v>
      </c>
      <c r="F15" s="17">
        <f>C15+D15-E15</f>
        <v>2377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17566</v>
      </c>
      <c r="D17" s="8">
        <f>SUM(D8:D15)</f>
        <v>1558</v>
      </c>
      <c r="E17" s="8">
        <f>SUM(E8:E15)</f>
        <v>1247</v>
      </c>
      <c r="F17" s="45">
        <f>C17+D17-E17</f>
        <v>17877</v>
      </c>
    </row>
    <row r="18" spans="2:6" ht="27.6" customHeight="1" x14ac:dyDescent="0.2">
      <c r="B18" s="164" t="s">
        <v>347</v>
      </c>
      <c r="C18" s="165"/>
      <c r="D18" s="165"/>
      <c r="E18" s="165"/>
      <c r="F18" s="165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43" t="s">
        <v>13</v>
      </c>
      <c r="C2" s="144"/>
      <c r="D2" s="144"/>
      <c r="E2" s="144"/>
      <c r="F2" s="145"/>
    </row>
    <row r="3" spans="2:10" ht="15" x14ac:dyDescent="0.2">
      <c r="B3" s="146" t="s">
        <v>14</v>
      </c>
      <c r="C3" s="147"/>
      <c r="D3" s="147"/>
      <c r="E3" s="147"/>
      <c r="F3" s="148"/>
    </row>
    <row r="4" spans="2:10" ht="15.75" thickBot="1" x14ac:dyDescent="0.25">
      <c r="B4" s="149" t="s">
        <v>349</v>
      </c>
      <c r="C4" s="150"/>
      <c r="D4" s="150"/>
      <c r="E4" s="150"/>
      <c r="F4" s="151"/>
    </row>
    <row r="5" spans="2:10" ht="8.25" customHeight="1" thickBot="1" x14ac:dyDescent="0.25"/>
    <row r="6" spans="2:10" ht="21" customHeight="1" x14ac:dyDescent="0.2">
      <c r="B6" s="29" t="s">
        <v>0</v>
      </c>
      <c r="C6" s="30" t="s">
        <v>350</v>
      </c>
      <c r="D6" s="30" t="s">
        <v>1</v>
      </c>
      <c r="E6" s="30" t="s">
        <v>2</v>
      </c>
      <c r="F6" s="31" t="s">
        <v>351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9" t="s">
        <v>317</v>
      </c>
      <c r="C8" s="16">
        <v>1007</v>
      </c>
      <c r="D8" s="16">
        <v>704</v>
      </c>
      <c r="E8" s="16">
        <v>178</v>
      </c>
      <c r="F8" s="17">
        <f t="shared" ref="F8:F14" si="0">C8+D8-E8</f>
        <v>1533</v>
      </c>
      <c r="H8" s="40"/>
      <c r="I8" s="40"/>
      <c r="J8" s="40"/>
    </row>
    <row r="9" spans="2:10" ht="15" x14ac:dyDescent="0.2">
      <c r="B9" s="39" t="s">
        <v>4</v>
      </c>
      <c r="C9" s="16">
        <v>2452</v>
      </c>
      <c r="D9" s="16">
        <v>40</v>
      </c>
      <c r="E9" s="16">
        <v>22</v>
      </c>
      <c r="F9" s="17">
        <f t="shared" si="0"/>
        <v>2470</v>
      </c>
      <c r="H9" s="40"/>
      <c r="I9" s="40"/>
      <c r="J9" s="40"/>
    </row>
    <row r="10" spans="2:10" ht="15" x14ac:dyDescent="0.2">
      <c r="B10" s="39" t="s">
        <v>341</v>
      </c>
      <c r="C10" s="16">
        <v>3175</v>
      </c>
      <c r="D10" s="16">
        <v>669</v>
      </c>
      <c r="E10" s="16">
        <v>75</v>
      </c>
      <c r="F10" s="17">
        <f t="shared" si="0"/>
        <v>3769</v>
      </c>
      <c r="H10" s="40"/>
      <c r="I10" s="40"/>
      <c r="J10" s="40"/>
    </row>
    <row r="11" spans="2:10" ht="15" x14ac:dyDescent="0.2">
      <c r="B11" s="39" t="s">
        <v>6</v>
      </c>
      <c r="C11" s="16">
        <v>1361</v>
      </c>
      <c r="D11" s="16">
        <v>197</v>
      </c>
      <c r="E11" s="16">
        <v>114</v>
      </c>
      <c r="F11" s="17">
        <f t="shared" si="0"/>
        <v>1444</v>
      </c>
      <c r="H11" s="40"/>
      <c r="I11" s="40"/>
      <c r="J11" s="40"/>
    </row>
    <row r="12" spans="2:10" ht="15" x14ac:dyDescent="0.2">
      <c r="B12" s="39" t="s">
        <v>297</v>
      </c>
      <c r="C12" s="16">
        <v>6567</v>
      </c>
      <c r="D12" s="16">
        <v>280</v>
      </c>
      <c r="E12" s="16">
        <v>187</v>
      </c>
      <c r="F12" s="17">
        <f t="shared" si="0"/>
        <v>6660</v>
      </c>
      <c r="H12" s="41"/>
      <c r="I12" s="40"/>
      <c r="J12" s="40"/>
    </row>
    <row r="13" spans="2:10" ht="15" x14ac:dyDescent="0.2">
      <c r="B13" s="39" t="s">
        <v>234</v>
      </c>
      <c r="C13" s="16">
        <v>260</v>
      </c>
      <c r="D13" s="16">
        <v>145</v>
      </c>
      <c r="E13" s="16">
        <v>189</v>
      </c>
      <c r="F13" s="17">
        <f t="shared" si="0"/>
        <v>216</v>
      </c>
      <c r="H13" s="40"/>
      <c r="I13" s="40"/>
      <c r="J13" s="40"/>
    </row>
    <row r="14" spans="2:10" ht="15" x14ac:dyDescent="0.2">
      <c r="B14" s="39" t="s">
        <v>9</v>
      </c>
      <c r="C14" s="16">
        <v>666</v>
      </c>
      <c r="D14" s="16">
        <v>10</v>
      </c>
      <c r="E14" s="16">
        <v>125</v>
      </c>
      <c r="F14" s="17">
        <f t="shared" si="0"/>
        <v>551</v>
      </c>
      <c r="H14" s="40"/>
      <c r="I14" s="40"/>
      <c r="J14" s="40"/>
    </row>
    <row r="15" spans="2:10" ht="15" x14ac:dyDescent="0.2">
      <c r="B15" s="39" t="s">
        <v>217</v>
      </c>
      <c r="C15" s="16">
        <v>2377</v>
      </c>
      <c r="D15" s="16">
        <v>399</v>
      </c>
      <c r="E15" s="16">
        <v>273</v>
      </c>
      <c r="F15" s="17">
        <f>C15+D15-E15</f>
        <v>2503</v>
      </c>
      <c r="H15" s="40"/>
      <c r="I15" s="40"/>
      <c r="J15" s="40"/>
    </row>
    <row r="16" spans="2:10" ht="15.75" thickBot="1" x14ac:dyDescent="0.25">
      <c r="B16" s="10"/>
      <c r="C16" s="11"/>
      <c r="D16" s="44"/>
      <c r="E16" s="11"/>
      <c r="F16" s="43"/>
    </row>
    <row r="17" spans="2:6" ht="15.75" thickBot="1" x14ac:dyDescent="0.25">
      <c r="B17" s="13" t="s">
        <v>11</v>
      </c>
      <c r="C17" s="8">
        <f>SUM(C8:C15)</f>
        <v>17865</v>
      </c>
      <c r="D17" s="8">
        <f>SUM(D8:D15)</f>
        <v>2444</v>
      </c>
      <c r="E17" s="8">
        <f>SUM(E8:E15)</f>
        <v>1163</v>
      </c>
      <c r="F17" s="45">
        <f>C17+D17-E17</f>
        <v>19146</v>
      </c>
    </row>
    <row r="18" spans="2:6" ht="27.6" customHeight="1" x14ac:dyDescent="0.2">
      <c r="B18" s="164" t="s">
        <v>352</v>
      </c>
      <c r="C18" s="165"/>
      <c r="D18" s="165"/>
      <c r="E18" s="165"/>
      <c r="F18" s="165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153</vt:i4>
      </vt:variant>
      <vt:variant>
        <vt:lpstr>Intervalos nomeados</vt:lpstr>
      </vt:variant>
      <vt:variant>
        <vt:i4>13</vt:i4>
      </vt:variant>
    </vt:vector>
  </HeadingPairs>
  <TitlesOfParts>
    <vt:vector size="166" baseType="lpstr">
      <vt:lpstr>Geral2002</vt:lpstr>
      <vt:lpstr>Geral2003</vt:lpstr>
      <vt:lpstr>Geral2004</vt:lpstr>
      <vt:lpstr>Geral2005</vt:lpstr>
      <vt:lpstr>Geral2006</vt:lpstr>
      <vt:lpstr>Geral2007</vt:lpstr>
      <vt:lpstr>JAN08</vt:lpstr>
      <vt:lpstr>FEV08</vt:lpstr>
      <vt:lpstr>MAR08</vt:lpstr>
      <vt:lpstr>ABR08</vt:lpstr>
      <vt:lpstr>MAI08</vt:lpstr>
      <vt:lpstr>JUN08</vt:lpstr>
      <vt:lpstr>JUL08</vt:lpstr>
      <vt:lpstr>AGO08</vt:lpstr>
      <vt:lpstr>SET08</vt:lpstr>
      <vt:lpstr>OUT08</vt:lpstr>
      <vt:lpstr>NOV08</vt:lpstr>
      <vt:lpstr>DEZ08</vt:lpstr>
      <vt:lpstr>Geral2008</vt:lpstr>
      <vt:lpstr>JAN09</vt:lpstr>
      <vt:lpstr>FEV09</vt:lpstr>
      <vt:lpstr>MAR09</vt:lpstr>
      <vt:lpstr>ABR09</vt:lpstr>
      <vt:lpstr>MAI09</vt:lpstr>
      <vt:lpstr>JUN09</vt:lpstr>
      <vt:lpstr>JUL09</vt:lpstr>
      <vt:lpstr>AGO09</vt:lpstr>
      <vt:lpstr>SET09</vt:lpstr>
      <vt:lpstr>OUT09</vt:lpstr>
      <vt:lpstr>NOV09</vt:lpstr>
      <vt:lpstr>DEZ09</vt:lpstr>
      <vt:lpstr>Geral2009</vt:lpstr>
      <vt:lpstr>JAN10</vt:lpstr>
      <vt:lpstr>FEV10</vt:lpstr>
      <vt:lpstr>MAR10</vt:lpstr>
      <vt:lpstr>ABR10</vt:lpstr>
      <vt:lpstr>MAI10</vt:lpstr>
      <vt:lpstr>JUN10</vt:lpstr>
      <vt:lpstr>JUL10</vt:lpstr>
      <vt:lpstr>AGO10</vt:lpstr>
      <vt:lpstr>SET10</vt:lpstr>
      <vt:lpstr>OUT10</vt:lpstr>
      <vt:lpstr>NOV10</vt:lpstr>
      <vt:lpstr>DEZ10</vt:lpstr>
      <vt:lpstr>Geral2010</vt:lpstr>
      <vt:lpstr>JAN11</vt:lpstr>
      <vt:lpstr>FEV11</vt:lpstr>
      <vt:lpstr>MAR11</vt:lpstr>
      <vt:lpstr>ABR11</vt:lpstr>
      <vt:lpstr>MAI11</vt:lpstr>
      <vt:lpstr>JUN11</vt:lpstr>
      <vt:lpstr>1º_semestre_11</vt:lpstr>
      <vt:lpstr>JUL11</vt:lpstr>
      <vt:lpstr>AGO11</vt:lpstr>
      <vt:lpstr>SET11</vt:lpstr>
      <vt:lpstr>OUT11</vt:lpstr>
      <vt:lpstr>NOV11</vt:lpstr>
      <vt:lpstr>DEZ11</vt:lpstr>
      <vt:lpstr>2º_semestre_11</vt:lpstr>
      <vt:lpstr>Geral2011</vt:lpstr>
      <vt:lpstr>JAN12</vt:lpstr>
      <vt:lpstr>FEV12</vt:lpstr>
      <vt:lpstr>MAR12</vt:lpstr>
      <vt:lpstr>ABR12</vt:lpstr>
      <vt:lpstr>MAI12 </vt:lpstr>
      <vt:lpstr>JUN12</vt:lpstr>
      <vt:lpstr>1º_semestre_12</vt:lpstr>
      <vt:lpstr>JUL12</vt:lpstr>
      <vt:lpstr>AGO12</vt:lpstr>
      <vt:lpstr>SET12</vt:lpstr>
      <vt:lpstr>OUT12</vt:lpstr>
      <vt:lpstr>NOV12</vt:lpstr>
      <vt:lpstr>DEZ12</vt:lpstr>
      <vt:lpstr>2º_semestre_12</vt:lpstr>
      <vt:lpstr>JAN13</vt:lpstr>
      <vt:lpstr>FEV13</vt:lpstr>
      <vt:lpstr>MAR13</vt:lpstr>
      <vt:lpstr>ABR13</vt:lpstr>
      <vt:lpstr>MAI13</vt:lpstr>
      <vt:lpstr>JUN13</vt:lpstr>
      <vt:lpstr>Plan1</vt:lpstr>
      <vt:lpstr>1ºSemestre_2013</vt:lpstr>
      <vt:lpstr>JUL13 </vt:lpstr>
      <vt:lpstr>AGO13</vt:lpstr>
      <vt:lpstr>SET13</vt:lpstr>
      <vt:lpstr>OUT13</vt:lpstr>
      <vt:lpstr>NOV13</vt:lpstr>
      <vt:lpstr>DEZ13</vt:lpstr>
      <vt:lpstr>2ºSemestre_2013</vt:lpstr>
      <vt:lpstr>JAN14</vt:lpstr>
      <vt:lpstr>FEV14</vt:lpstr>
      <vt:lpstr>MAR14</vt:lpstr>
      <vt:lpstr>ABR14</vt:lpstr>
      <vt:lpstr>MAI14</vt:lpstr>
      <vt:lpstr>JUN14</vt:lpstr>
      <vt:lpstr>1ºSemestre2014</vt:lpstr>
      <vt:lpstr>JUL14</vt:lpstr>
      <vt:lpstr>AGO14</vt:lpstr>
      <vt:lpstr>SET14</vt:lpstr>
      <vt:lpstr>OUT14</vt:lpstr>
      <vt:lpstr>NOV14</vt:lpstr>
      <vt:lpstr>DEZ14</vt:lpstr>
      <vt:lpstr>2ºSemestre2014</vt:lpstr>
      <vt:lpstr>JAN15</vt:lpstr>
      <vt:lpstr>FEV15</vt:lpstr>
      <vt:lpstr>MAR15</vt:lpstr>
      <vt:lpstr>ABR15</vt:lpstr>
      <vt:lpstr>MAI15</vt:lpstr>
      <vt:lpstr>JUN15</vt:lpstr>
      <vt:lpstr>1ºSemestre2015</vt:lpstr>
      <vt:lpstr>JUL15</vt:lpstr>
      <vt:lpstr>AGO15</vt:lpstr>
      <vt:lpstr>SET15</vt:lpstr>
      <vt:lpstr>OUT15</vt:lpstr>
      <vt:lpstr>NOV15</vt:lpstr>
      <vt:lpstr>DEZ15</vt:lpstr>
      <vt:lpstr>2ºSemestre2015</vt:lpstr>
      <vt:lpstr>JAN16</vt:lpstr>
      <vt:lpstr>FEV16</vt:lpstr>
      <vt:lpstr>MAR16</vt:lpstr>
      <vt:lpstr>ABR16</vt:lpstr>
      <vt:lpstr>MAI16</vt:lpstr>
      <vt:lpstr>JUN16</vt:lpstr>
      <vt:lpstr>1ºSemestre2016</vt:lpstr>
      <vt:lpstr>JUL16</vt:lpstr>
      <vt:lpstr>AGO16</vt:lpstr>
      <vt:lpstr>SET16</vt:lpstr>
      <vt:lpstr>OUT16</vt:lpstr>
      <vt:lpstr>NOV16</vt:lpstr>
      <vt:lpstr>DEZ16</vt:lpstr>
      <vt:lpstr>2ºSemestre2016</vt:lpstr>
      <vt:lpstr>JAN17</vt:lpstr>
      <vt:lpstr>FEV17</vt:lpstr>
      <vt:lpstr>MAR17</vt:lpstr>
      <vt:lpstr>ABR17</vt:lpstr>
      <vt:lpstr>MAI17</vt:lpstr>
      <vt:lpstr>JUN17</vt:lpstr>
      <vt:lpstr>1ºSemestre2017</vt:lpstr>
      <vt:lpstr>JUL17</vt:lpstr>
      <vt:lpstr>AGO17</vt:lpstr>
      <vt:lpstr>SET17</vt:lpstr>
      <vt:lpstr>OUT17</vt:lpstr>
      <vt:lpstr>NOV17</vt:lpstr>
      <vt:lpstr>DEZ17</vt:lpstr>
      <vt:lpstr>2ºSemestre2017</vt:lpstr>
      <vt:lpstr>JAN18</vt:lpstr>
      <vt:lpstr>FEV18</vt:lpstr>
      <vt:lpstr>MAR18</vt:lpstr>
      <vt:lpstr>ABR18</vt:lpstr>
      <vt:lpstr>MAI18</vt:lpstr>
      <vt:lpstr>JUN18</vt:lpstr>
      <vt:lpstr>1ºSemestre2018</vt:lpstr>
      <vt:lpstr>JUL18</vt:lpstr>
      <vt:lpstr>'1º_semestre_11'!Area_de_impressao</vt:lpstr>
      <vt:lpstr>'1ºSemestre2017'!Area_de_impressao</vt:lpstr>
      <vt:lpstr>'1ºSemestre2018'!Area_de_impressao</vt:lpstr>
      <vt:lpstr>'2º_semestre_11'!Area_de_impressao</vt:lpstr>
      <vt:lpstr>'2ºSemestre2017'!Area_de_impressao</vt:lpstr>
      <vt:lpstr>'ABR18'!Area_de_impressao</vt:lpstr>
      <vt:lpstr>'DEZ17'!Area_de_impressao</vt:lpstr>
      <vt:lpstr>'FEV18'!Area_de_impressao</vt:lpstr>
      <vt:lpstr>'JUL18'!Area_de_impressao</vt:lpstr>
      <vt:lpstr>'JUN18'!Area_de_impressao</vt:lpstr>
      <vt:lpstr>'MAI18'!Area_de_impressao</vt:lpstr>
      <vt:lpstr>'MAR18'!Area_de_impressao</vt:lpstr>
      <vt:lpstr>'SET17'!Area_de_impressao</vt:lpstr>
    </vt:vector>
  </TitlesOfParts>
  <Company>TJ SC - CGJ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 SC</dc:creator>
  <cp:lastModifiedBy>Cristiane Regina da Silva</cp:lastModifiedBy>
  <cp:lastPrinted>2018-04-03T21:11:38Z</cp:lastPrinted>
  <dcterms:created xsi:type="dcterms:W3CDTF">2003-02-25T17:23:58Z</dcterms:created>
  <dcterms:modified xsi:type="dcterms:W3CDTF">2018-08-17T17:01:26Z</dcterms:modified>
</cp:coreProperties>
</file>